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45" windowWidth="7620" windowHeight="3450" activeTab="2"/>
  </bookViews>
  <sheets>
    <sheet name="KCNCDDP 2014-2015" sheetId="1" r:id="rId1"/>
    <sheet name="KCPAMANA 2013-2014" sheetId="4" r:id="rId2"/>
    <sheet name="KC GPBP 2013-2015" sheetId="6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E34" i="6" l="1"/>
  <c r="E75" i="6"/>
  <c r="C75" i="6"/>
  <c r="G70" i="6"/>
  <c r="F70" i="6"/>
  <c r="G69" i="6"/>
  <c r="E67" i="6"/>
  <c r="G65" i="6"/>
  <c r="F65" i="6"/>
  <c r="F63" i="6" s="1"/>
  <c r="G64" i="6"/>
  <c r="F64" i="6"/>
  <c r="E63" i="6"/>
  <c r="D63" i="6"/>
  <c r="C63" i="6"/>
  <c r="G62" i="6"/>
  <c r="F62" i="6"/>
  <c r="G56" i="6"/>
  <c r="F56" i="6"/>
  <c r="E55" i="6"/>
  <c r="D55" i="6"/>
  <c r="D54" i="6" s="1"/>
  <c r="C55" i="6"/>
  <c r="C54" i="6" s="1"/>
  <c r="G52" i="6"/>
  <c r="F52" i="6"/>
  <c r="F48" i="6" s="1"/>
  <c r="E48" i="6"/>
  <c r="D48" i="6"/>
  <c r="C48" i="6"/>
  <c r="G47" i="6"/>
  <c r="G46" i="6"/>
  <c r="F46" i="6"/>
  <c r="F41" i="6" s="1"/>
  <c r="G42" i="6"/>
  <c r="D42" i="6"/>
  <c r="D41" i="6" s="1"/>
  <c r="D40" i="6" s="1"/>
  <c r="E41" i="6"/>
  <c r="E40" i="6" s="1"/>
  <c r="C41" i="6"/>
  <c r="C40" i="6"/>
  <c r="G37" i="6"/>
  <c r="F34" i="6"/>
  <c r="D37" i="6"/>
  <c r="C37" i="6"/>
  <c r="C34" i="6" s="1"/>
  <c r="D34" i="6"/>
  <c r="G33" i="6"/>
  <c r="F30" i="6"/>
  <c r="G28" i="6"/>
  <c r="F28" i="6"/>
  <c r="E27" i="6"/>
  <c r="D27" i="6"/>
  <c r="D26" i="6" s="1"/>
  <c r="C27" i="6"/>
  <c r="E20" i="6"/>
  <c r="F19" i="6"/>
  <c r="E19" i="6"/>
  <c r="D19" i="6"/>
  <c r="D74" i="6" s="1"/>
  <c r="C19" i="6"/>
  <c r="G14" i="6"/>
  <c r="F13" i="6"/>
  <c r="E13" i="6"/>
  <c r="E12" i="6" s="1"/>
  <c r="D13" i="6"/>
  <c r="C13" i="6"/>
  <c r="C12" i="6" s="1"/>
  <c r="F12" i="6"/>
  <c r="G11" i="6"/>
  <c r="F11" i="6"/>
  <c r="F75" i="6" s="1"/>
  <c r="D11" i="6"/>
  <c r="D75" i="6" s="1"/>
  <c r="G10" i="6"/>
  <c r="F10" i="6"/>
  <c r="D10" i="6"/>
  <c r="C10" i="6"/>
  <c r="G9" i="6"/>
  <c r="F9" i="6"/>
  <c r="D9" i="6"/>
  <c r="C9" i="6"/>
  <c r="D75" i="4"/>
  <c r="C75" i="4"/>
  <c r="D63" i="4"/>
  <c r="C63" i="4"/>
  <c r="D55" i="4"/>
  <c r="C55" i="4"/>
  <c r="D48" i="4"/>
  <c r="C48" i="4"/>
  <c r="C40" i="4" s="1"/>
  <c r="D47" i="4"/>
  <c r="D41" i="4"/>
  <c r="C41" i="4"/>
  <c r="D34" i="4"/>
  <c r="C34" i="4"/>
  <c r="D33" i="4"/>
  <c r="D27" i="4" s="1"/>
  <c r="C27" i="4"/>
  <c r="D25" i="4"/>
  <c r="D19" i="4"/>
  <c r="C19" i="4"/>
  <c r="D16" i="4"/>
  <c r="D15" i="4"/>
  <c r="D14" i="4"/>
  <c r="C13" i="4"/>
  <c r="C12" i="4" s="1"/>
  <c r="F75" i="4"/>
  <c r="E75" i="4"/>
  <c r="F63" i="4"/>
  <c r="F54" i="4" s="1"/>
  <c r="E63" i="4"/>
  <c r="F55" i="4"/>
  <c r="E55" i="4"/>
  <c r="E54" i="4" s="1"/>
  <c r="F48" i="4"/>
  <c r="E48" i="4"/>
  <c r="F47" i="4"/>
  <c r="F41" i="4" s="1"/>
  <c r="F40" i="4" s="1"/>
  <c r="E41" i="4"/>
  <c r="F34" i="4"/>
  <c r="E34" i="4"/>
  <c r="F33" i="4"/>
  <c r="F31" i="4"/>
  <c r="F30" i="4"/>
  <c r="E27" i="4"/>
  <c r="F25" i="4"/>
  <c r="F21" i="4"/>
  <c r="F19" i="4" s="1"/>
  <c r="E19" i="4"/>
  <c r="F16" i="4"/>
  <c r="F15" i="4"/>
  <c r="F14" i="4"/>
  <c r="F13" i="4" s="1"/>
  <c r="E13" i="4"/>
  <c r="C75" i="1"/>
  <c r="D75" i="1"/>
  <c r="E75" i="1"/>
  <c r="F75" i="1"/>
  <c r="C63" i="1"/>
  <c r="D63" i="1"/>
  <c r="E63" i="1"/>
  <c r="F63" i="1"/>
  <c r="C55" i="1"/>
  <c r="C54" i="1" s="1"/>
  <c r="D55" i="1"/>
  <c r="E55" i="1"/>
  <c r="F55" i="1"/>
  <c r="C48" i="1"/>
  <c r="D48" i="1"/>
  <c r="E48" i="1"/>
  <c r="F48" i="1"/>
  <c r="F41" i="1"/>
  <c r="E41" i="1"/>
  <c r="D41" i="1"/>
  <c r="C41" i="1"/>
  <c r="C34" i="1"/>
  <c r="D34" i="1"/>
  <c r="E34" i="1"/>
  <c r="F34" i="1"/>
  <c r="F27" i="1"/>
  <c r="E27" i="1"/>
  <c r="D27" i="1"/>
  <c r="C27" i="1"/>
  <c r="C13" i="1"/>
  <c r="D13" i="1"/>
  <c r="E13" i="1"/>
  <c r="F13" i="1"/>
  <c r="C19" i="1"/>
  <c r="D19" i="1"/>
  <c r="E19" i="1"/>
  <c r="F19" i="1"/>
  <c r="E73" i="4" l="1"/>
  <c r="E40" i="4"/>
  <c r="D13" i="4"/>
  <c r="C26" i="4"/>
  <c r="C54" i="4"/>
  <c r="E74" i="4"/>
  <c r="F27" i="4"/>
  <c r="E73" i="6"/>
  <c r="F40" i="6"/>
  <c r="C26" i="1"/>
  <c r="F74" i="4"/>
  <c r="F26" i="4"/>
  <c r="D73" i="4"/>
  <c r="D12" i="4"/>
  <c r="D40" i="4"/>
  <c r="D54" i="4"/>
  <c r="E12" i="4"/>
  <c r="E72" i="4" s="1"/>
  <c r="E26" i="4"/>
  <c r="D73" i="6"/>
  <c r="D72" i="6" s="1"/>
  <c r="C74" i="6"/>
  <c r="C73" i="6"/>
  <c r="C72" i="6" s="1"/>
  <c r="F27" i="6"/>
  <c r="F73" i="6" s="1"/>
  <c r="F72" i="6" s="1"/>
  <c r="F26" i="6"/>
  <c r="F8" i="6"/>
  <c r="E54" i="6"/>
  <c r="D12" i="6"/>
  <c r="F55" i="6"/>
  <c r="F54" i="6" s="1"/>
  <c r="E26" i="6"/>
  <c r="C72" i="4"/>
  <c r="F74" i="6"/>
  <c r="E74" i="6"/>
  <c r="E72" i="6" s="1"/>
  <c r="D8" i="6"/>
  <c r="C26" i="6"/>
  <c r="E8" i="6"/>
  <c r="C8" i="6"/>
  <c r="C73" i="4"/>
  <c r="C74" i="4"/>
  <c r="D26" i="4"/>
  <c r="D74" i="4"/>
  <c r="F73" i="4"/>
  <c r="F12" i="4"/>
  <c r="E74" i="1"/>
  <c r="C12" i="1"/>
  <c r="D74" i="1"/>
  <c r="E73" i="1"/>
  <c r="E40" i="1"/>
  <c r="D54" i="1"/>
  <c r="C74" i="1"/>
  <c r="D12" i="1"/>
  <c r="D73" i="1"/>
  <c r="D26" i="1"/>
  <c r="E12" i="1"/>
  <c r="C73" i="1"/>
  <c r="E26" i="1"/>
  <c r="D40" i="1"/>
  <c r="F73" i="1"/>
  <c r="F40" i="1"/>
  <c r="F12" i="1"/>
  <c r="F74" i="1"/>
  <c r="E54" i="1"/>
  <c r="F54" i="1"/>
  <c r="C40" i="1"/>
  <c r="F26" i="1"/>
  <c r="F72" i="4" l="1"/>
  <c r="D72" i="4"/>
  <c r="C72" i="1"/>
  <c r="D72" i="1"/>
  <c r="E72" i="1"/>
  <c r="F72" i="1"/>
</calcChain>
</file>

<file path=xl/sharedStrings.xml><?xml version="1.0" encoding="utf-8"?>
<sst xmlns="http://schemas.openxmlformats.org/spreadsheetml/2006/main" count="242" uniqueCount="69">
  <si>
    <t>BUDGET FOR CY 2015 AND ACCOMPLISHMENTS FOR CY 2013 AND  CY 2014 JANUARY TO JULY</t>
  </si>
  <si>
    <t>LOCATION BY</t>
  </si>
  <si>
    <t>LGU COUNTERPART (MANPOWER, FUND, AUGMENTATION, ETC.)</t>
  </si>
  <si>
    <t>MUNICIPAL/</t>
  </si>
  <si>
    <t>ACCOMPLISHMENTS</t>
  </si>
  <si>
    <t>CONGRESSIONAL</t>
  </si>
  <si>
    <t>DISTRICT</t>
  </si>
  <si>
    <t>FUNDING EXPOSURE</t>
  </si>
  <si>
    <t>DAVAO CITY</t>
  </si>
  <si>
    <t xml:space="preserve">     DISTRICT I</t>
  </si>
  <si>
    <t xml:space="preserve">     DISTRICT II</t>
  </si>
  <si>
    <t xml:space="preserve">     DISTRICT III</t>
  </si>
  <si>
    <t>COMVAL</t>
  </si>
  <si>
    <t>Compostela</t>
  </si>
  <si>
    <t>Maragusan</t>
  </si>
  <si>
    <t>Monkayo</t>
  </si>
  <si>
    <t>Montevista</t>
  </si>
  <si>
    <t>New Bataan</t>
  </si>
  <si>
    <t>Laak</t>
  </si>
  <si>
    <t>Mabini</t>
  </si>
  <si>
    <t>Maco</t>
  </si>
  <si>
    <t>Mawab</t>
  </si>
  <si>
    <t>Nabunturan</t>
  </si>
  <si>
    <t>Pantukan</t>
  </si>
  <si>
    <t>DAVAO NORTE</t>
  </si>
  <si>
    <t>Asuncion</t>
  </si>
  <si>
    <t>Tagum City</t>
  </si>
  <si>
    <t>Kapalong</t>
  </si>
  <si>
    <t>New Corella</t>
  </si>
  <si>
    <t>San Isidro</t>
  </si>
  <si>
    <t>Talaingod</t>
  </si>
  <si>
    <t>Dujali</t>
  </si>
  <si>
    <t>Carmen</t>
  </si>
  <si>
    <t>Panabo City</t>
  </si>
  <si>
    <t>IGACOS</t>
  </si>
  <si>
    <t>Sto. Tomas</t>
  </si>
  <si>
    <t>DAVAO ORIENTAL</t>
  </si>
  <si>
    <t>Baganga</t>
  </si>
  <si>
    <t>Boston</t>
  </si>
  <si>
    <t>Caraga</t>
  </si>
  <si>
    <t>Cateel</t>
  </si>
  <si>
    <t>Manay</t>
  </si>
  <si>
    <t>Tarragona</t>
  </si>
  <si>
    <t>Banaybanay</t>
  </si>
  <si>
    <t>Mati</t>
  </si>
  <si>
    <t>Gov. Gen</t>
  </si>
  <si>
    <t>Lupon</t>
  </si>
  <si>
    <t>DAVAO SUR</t>
  </si>
  <si>
    <t>Bansalan</t>
  </si>
  <si>
    <t>Digos City</t>
  </si>
  <si>
    <t>Hagonoy</t>
  </si>
  <si>
    <t>Magsaysay</t>
  </si>
  <si>
    <t>Matanao</t>
  </si>
  <si>
    <t>Padada</t>
  </si>
  <si>
    <t>Sta. Cruz</t>
  </si>
  <si>
    <t>Don Marcelino</t>
  </si>
  <si>
    <t>Jose Abad Santos</t>
  </si>
  <si>
    <t>Kiblawan</t>
  </si>
  <si>
    <t>Malalag</t>
  </si>
  <si>
    <t>Malita</t>
  </si>
  <si>
    <t>Sta. Maria</t>
  </si>
  <si>
    <t>Sarangani</t>
  </si>
  <si>
    <t>Sulop</t>
  </si>
  <si>
    <t>GRAND TOTAL</t>
  </si>
  <si>
    <t>ACCOMPLISHMENTS CY 2013</t>
  </si>
  <si>
    <t>JAN.-JULY CY 2014</t>
  </si>
  <si>
    <t>BENEFICIARIES</t>
  </si>
  <si>
    <t>AMOUNT</t>
  </si>
  <si>
    <t>ACCOMPLISHMENTS FOR CY 2013 AND  CY 2014 JANUARY TO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</si>
</sst>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0" fillId="0" borderId="0" xfId="0"/>
    <xf numFmtId="0" fontId="0" fillId="0" borderId="0" xfId="0"/>
    <xf numFmtId="164" fontId="3" fillId="0" borderId="1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right"/>
    </xf>
    <xf numFmtId="0" fontId="6" fillId="0" borderId="3" xfId="0" applyFont="1" applyBorder="1"/>
    <xf numFmtId="0" fontId="6" fillId="0" borderId="4" xfId="0" applyFont="1" applyBorder="1"/>
    <xf numFmtId="0" fontId="6" fillId="0" borderId="3" xfId="6" applyFont="1" applyBorder="1"/>
    <xf numFmtId="0" fontId="6" fillId="0" borderId="4" xfId="6" applyFont="1" applyBorder="1"/>
    <xf numFmtId="0" fontId="6" fillId="0" borderId="4" xfId="7" applyFont="1" applyBorder="1"/>
    <xf numFmtId="0" fontId="7" fillId="0" borderId="2" xfId="0" applyFont="1" applyBorder="1"/>
    <xf numFmtId="0" fontId="6" fillId="0" borderId="4" xfId="8" applyFont="1" applyBorder="1"/>
    <xf numFmtId="0" fontId="6" fillId="0" borderId="4" xfId="9" applyFont="1" applyBorder="1"/>
    <xf numFmtId="0" fontId="6" fillId="0" borderId="0" xfId="0" applyFont="1" applyAlignment="1"/>
    <xf numFmtId="0" fontId="6" fillId="0" borderId="0" xfId="0" quotePrefix="1" applyFont="1" applyAlignment="1"/>
    <xf numFmtId="164" fontId="3" fillId="0" borderId="5" xfId="1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7" xfId="7" applyFont="1" applyBorder="1"/>
    <xf numFmtId="164" fontId="7" fillId="0" borderId="8" xfId="1" applyNumberFormat="1" applyFont="1" applyBorder="1" applyAlignment="1">
      <alignment horizontal="right"/>
    </xf>
    <xf numFmtId="4" fontId="8" fillId="0" borderId="8" xfId="0" applyNumberFormat="1" applyFont="1" applyFill="1" applyBorder="1" applyAlignment="1">
      <alignment horizontal="right" wrapText="1" readingOrder="1"/>
    </xf>
    <xf numFmtId="164" fontId="6" fillId="0" borderId="8" xfId="1" applyNumberFormat="1" applyFont="1" applyBorder="1" applyAlignment="1">
      <alignment horizontal="right"/>
    </xf>
    <xf numFmtId="164" fontId="7" fillId="0" borderId="8" xfId="1" applyNumberFormat="1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7" fillId="0" borderId="1" xfId="0" applyFont="1" applyBorder="1"/>
    <xf numFmtId="4" fontId="6" fillId="0" borderId="5" xfId="0" applyNumberFormat="1" applyFont="1" applyBorder="1" applyAlignment="1">
      <alignment horizontal="right" readingOrder="1"/>
    </xf>
    <xf numFmtId="0" fontId="7" fillId="0" borderId="0" xfId="0" applyFont="1" applyFill="1" applyBorder="1"/>
    <xf numFmtId="164" fontId="7" fillId="0" borderId="0" xfId="1" applyNumberFormat="1" applyFont="1" applyFill="1" applyBorder="1"/>
    <xf numFmtId="43" fontId="7" fillId="0" borderId="2" xfId="1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5" fillId="2" borderId="11" xfId="1" applyNumberFormat="1" applyFont="1" applyFill="1" applyBorder="1" applyAlignment="1">
      <alignment horizontal="right"/>
    </xf>
    <xf numFmtId="0" fontId="5" fillId="2" borderId="13" xfId="0" applyFont="1" applyFill="1" applyBorder="1"/>
    <xf numFmtId="0" fontId="5" fillId="2" borderId="0" xfId="0" applyFont="1" applyFill="1"/>
    <xf numFmtId="164" fontId="5" fillId="2" borderId="2" xfId="1" applyNumberFormat="1" applyFont="1" applyFill="1" applyBorder="1" applyAlignment="1">
      <alignment horizontal="right"/>
    </xf>
    <xf numFmtId="0" fontId="5" fillId="2" borderId="2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/>
    <xf numFmtId="3" fontId="7" fillId="0" borderId="8" xfId="0" applyNumberFormat="1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quotePrefix="1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64" fontId="5" fillId="2" borderId="11" xfId="1" applyNumberFormat="1" applyFont="1" applyFill="1" applyBorder="1" applyAlignment="1">
      <alignment horizontal="right" vertical="center"/>
    </xf>
    <xf numFmtId="43" fontId="5" fillId="2" borderId="11" xfId="1" applyFont="1" applyFill="1" applyBorder="1" applyAlignment="1">
      <alignment horizontal="right" vertical="center"/>
    </xf>
    <xf numFmtId="43" fontId="5" fillId="2" borderId="12" xfId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7" fillId="0" borderId="2" xfId="1" applyNumberFormat="1" applyFont="1" applyBorder="1" applyAlignment="1">
      <alignment horizontal="right" vertical="center"/>
    </xf>
    <xf numFmtId="43" fontId="7" fillId="0" borderId="2" xfId="1" applyFont="1" applyBorder="1" applyAlignment="1">
      <alignment horizontal="right" vertical="center"/>
    </xf>
    <xf numFmtId="43" fontId="7" fillId="0" borderId="8" xfId="1" applyFont="1" applyBorder="1" applyAlignment="1">
      <alignment horizontal="right" vertical="center"/>
    </xf>
    <xf numFmtId="43" fontId="7" fillId="0" borderId="2" xfId="1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43" fontId="5" fillId="2" borderId="8" xfId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vertical="center"/>
    </xf>
    <xf numFmtId="164" fontId="7" fillId="2" borderId="2" xfId="1" applyNumberFormat="1" applyFont="1" applyFill="1" applyBorder="1" applyAlignment="1">
      <alignment horizontal="right" vertical="center"/>
    </xf>
    <xf numFmtId="43" fontId="7" fillId="2" borderId="2" xfId="1" applyFont="1" applyFill="1" applyBorder="1" applyAlignment="1">
      <alignment horizontal="right" vertical="center"/>
    </xf>
    <xf numFmtId="43" fontId="7" fillId="2" borderId="2" xfId="1" applyFont="1" applyFill="1" applyBorder="1" applyAlignment="1">
      <alignment vertical="center"/>
    </xf>
    <xf numFmtId="43" fontId="6" fillId="2" borderId="8" xfId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5" fillId="2" borderId="13" xfId="1" applyNumberFormat="1" applyFont="1" applyFill="1" applyBorder="1" applyAlignment="1">
      <alignment horizontal="right" vertical="center"/>
    </xf>
    <xf numFmtId="43" fontId="5" fillId="2" borderId="13" xfId="1" applyFont="1" applyFill="1" applyBorder="1" applyAlignment="1">
      <alignment horizontal="right" vertical="center"/>
    </xf>
    <xf numFmtId="43" fontId="5" fillId="2" borderId="16" xfId="1" applyFont="1" applyFill="1" applyBorder="1" applyAlignment="1">
      <alignment horizontal="right" vertical="center"/>
    </xf>
    <xf numFmtId="43" fontId="5" fillId="2" borderId="13" xfId="1" applyFont="1" applyFill="1" applyBorder="1" applyAlignment="1">
      <alignment vertical="center"/>
    </xf>
    <xf numFmtId="0" fontId="6" fillId="2" borderId="4" xfId="8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3" fontId="6" fillId="2" borderId="8" xfId="1" applyFont="1" applyFill="1" applyBorder="1" applyAlignment="1">
      <alignment vertical="center"/>
    </xf>
    <xf numFmtId="0" fontId="6" fillId="0" borderId="4" xfId="8" applyFont="1" applyBorder="1" applyAlignment="1">
      <alignment vertical="center"/>
    </xf>
    <xf numFmtId="43" fontId="6" fillId="0" borderId="8" xfId="1" applyFont="1" applyFill="1" applyBorder="1" applyAlignment="1">
      <alignment horizontal="right" vertical="center"/>
    </xf>
    <xf numFmtId="43" fontId="7" fillId="0" borderId="8" xfId="1" applyFont="1" applyFill="1" applyBorder="1" applyAlignment="1">
      <alignment horizontal="right" vertical="center"/>
    </xf>
    <xf numFmtId="0" fontId="6" fillId="0" borderId="4" xfId="9" applyFont="1" applyBorder="1" applyAlignment="1">
      <alignment vertical="center"/>
    </xf>
    <xf numFmtId="43" fontId="6" fillId="0" borderId="8" xfId="1" applyFont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3" fontId="5" fillId="2" borderId="5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7" fillId="0" borderId="0" xfId="1" applyFont="1" applyAlignment="1">
      <alignment vertical="center"/>
    </xf>
    <xf numFmtId="43" fontId="7" fillId="0" borderId="0" xfId="0" applyNumberFormat="1" applyFont="1" applyBorder="1" applyAlignment="1">
      <alignment vertical="center"/>
    </xf>
    <xf numFmtId="167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13" fillId="0" borderId="1" xfId="1" applyNumberFormat="1" applyFont="1" applyBorder="1" applyAlignment="1">
      <alignment horizontal="center" vertical="center"/>
    </xf>
    <xf numFmtId="164" fontId="13" fillId="0" borderId="5" xfId="1" applyNumberFormat="1" applyFont="1" applyBorder="1" applyAlignment="1">
      <alignment horizontal="center" vertical="center"/>
    </xf>
    <xf numFmtId="43" fontId="0" fillId="0" borderId="0" xfId="1" applyFont="1"/>
    <xf numFmtId="3" fontId="6" fillId="0" borderId="8" xfId="0" applyNumberFormat="1" applyFont="1" applyFill="1" applyBorder="1"/>
    <xf numFmtId="3" fontId="8" fillId="0" borderId="8" xfId="0" applyNumberFormat="1" applyFont="1" applyFill="1" applyBorder="1" applyAlignment="1">
      <alignment horizontal="right" wrapText="1" readingOrder="1"/>
    </xf>
    <xf numFmtId="3" fontId="6" fillId="0" borderId="8" xfId="0" applyNumberFormat="1" applyFont="1" applyBorder="1"/>
    <xf numFmtId="3" fontId="6" fillId="0" borderId="8" xfId="0" applyNumberFormat="1" applyFont="1" applyFill="1" applyBorder="1" applyAlignment="1">
      <alignment horizontal="right" wrapText="1" readingOrder="1"/>
    </xf>
    <xf numFmtId="164" fontId="0" fillId="0" borderId="0" xfId="1" applyNumberFormat="1" applyFont="1"/>
    <xf numFmtId="0" fontId="6" fillId="0" borderId="3" xfId="6" applyFont="1" applyFill="1" applyBorder="1" applyAlignment="1">
      <alignment vertical="center"/>
    </xf>
    <xf numFmtId="0" fontId="6" fillId="0" borderId="4" xfId="6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43" fontId="6" fillId="0" borderId="8" xfId="1" applyFont="1" applyFill="1" applyBorder="1" applyAlignment="1">
      <alignment horizontal="right" vertical="center" wrapText="1"/>
    </xf>
    <xf numFmtId="43" fontId="7" fillId="0" borderId="2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3" fontId="8" fillId="0" borderId="8" xfId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8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7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7" applyFont="1" applyFill="1" applyBorder="1" applyAlignment="1">
      <alignment vertical="center"/>
    </xf>
    <xf numFmtId="43" fontId="6" fillId="0" borderId="5" xfId="1" applyFont="1" applyFill="1" applyBorder="1" applyAlignment="1">
      <alignment horizontal="right" vertical="center"/>
    </xf>
    <xf numFmtId="43" fontId="7" fillId="0" borderId="1" xfId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10" fillId="0" borderId="21" xfId="1" applyNumberFormat="1" applyFont="1" applyBorder="1" applyAlignment="1">
      <alignment horizontal="left" vertical="center"/>
    </xf>
    <xf numFmtId="164" fontId="10" fillId="0" borderId="10" xfId="1" applyNumberFormat="1" applyFont="1" applyBorder="1" applyAlignment="1">
      <alignment horizontal="left" vertical="center"/>
    </xf>
    <xf numFmtId="164" fontId="3" fillId="0" borderId="22" xfId="1" applyNumberFormat="1" applyFont="1" applyBorder="1" applyAlignment="1">
      <alignment horizontal="center" vertical="center" wrapText="1"/>
    </xf>
    <xf numFmtId="164" fontId="9" fillId="0" borderId="23" xfId="1" applyNumberFormat="1" applyFont="1" applyBorder="1" applyAlignment="1">
      <alignment horizontal="center" vertical="center" wrapText="1"/>
    </xf>
    <xf numFmtId="164" fontId="9" fillId="0" borderId="16" xfId="1" applyNumberFormat="1" applyFont="1" applyBorder="1" applyAlignment="1">
      <alignment horizontal="center" vertical="center" wrapText="1"/>
    </xf>
    <xf numFmtId="164" fontId="9" fillId="0" borderId="15" xfId="1" applyNumberFormat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 wrapText="1"/>
    </xf>
    <xf numFmtId="164" fontId="12" fillId="0" borderId="23" xfId="1" applyNumberFormat="1" applyFont="1" applyBorder="1" applyAlignment="1">
      <alignment horizontal="center" vertical="center" wrapText="1"/>
    </xf>
    <xf numFmtId="164" fontId="12" fillId="0" borderId="16" xfId="1" applyNumberFormat="1" applyFont="1" applyBorder="1" applyAlignment="1">
      <alignment horizontal="center" vertical="center" wrapText="1"/>
    </xf>
    <xf numFmtId="164" fontId="12" fillId="0" borderId="15" xfId="1" applyNumberFormat="1" applyFont="1" applyBorder="1" applyAlignment="1">
      <alignment horizontal="center" vertical="center" wrapText="1"/>
    </xf>
    <xf numFmtId="164" fontId="13" fillId="0" borderId="8" xfId="1" applyNumberFormat="1" applyFont="1" applyBorder="1" applyAlignment="1">
      <alignment horizontal="center"/>
    </xf>
    <xf numFmtId="164" fontId="13" fillId="0" borderId="24" xfId="1" applyNumberFormat="1" applyFont="1" applyBorder="1" applyAlignment="1">
      <alignment horizontal="center"/>
    </xf>
    <xf numFmtId="164" fontId="13" fillId="0" borderId="4" xfId="1" applyNumberFormat="1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</cellXfs>
  <cellStyles count="10">
    <cellStyle name="Comma" xfId="1" builtinId="3"/>
    <cellStyle name="Comma 3" xfId="2"/>
    <cellStyle name="Comma 4" xfId="3"/>
    <cellStyle name="Comma 5" xfId="4"/>
    <cellStyle name="Excel Built-in Normal" xfId="5"/>
    <cellStyle name="Normal" xfId="0" builtinId="0"/>
    <cellStyle name="Normal 3" xfId="6"/>
    <cellStyle name="Normal 4" xfId="7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BUDGET%20HEARING%20BLANK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D%20Presentation%20-%20DILG%20-%20Davsu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arget%20Benefici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EARING CY 2014"/>
    </sheetNames>
    <sheetDataSet>
      <sheetData sheetId="0" refreshError="1">
        <row r="9">
          <cell r="E9">
            <v>2805</v>
          </cell>
          <cell r="F9">
            <v>3285780</v>
          </cell>
          <cell r="I9">
            <v>46350</v>
          </cell>
        </row>
        <row r="10">
          <cell r="E10">
            <v>306</v>
          </cell>
        </row>
        <row r="37">
          <cell r="E37">
            <v>3293</v>
          </cell>
          <cell r="F37">
            <v>1300000</v>
          </cell>
          <cell r="I37">
            <v>132865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- 2013"/>
      <sheetName val="Form 2 - 2013"/>
      <sheetName val="2013 - Challenges"/>
      <sheetName val="Form 3 - 2014"/>
      <sheetName val="Form 4 - 2014"/>
      <sheetName val="2014 - Challenges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6">
          <cell r="I6">
            <v>800000</v>
          </cell>
        </row>
        <row r="7">
          <cell r="I7">
            <v>800000</v>
          </cell>
        </row>
        <row r="8">
          <cell r="I8">
            <v>800000</v>
          </cell>
        </row>
        <row r="9">
          <cell r="I9">
            <v>800000</v>
          </cell>
        </row>
        <row r="10">
          <cell r="I10">
            <v>800000</v>
          </cell>
        </row>
        <row r="12">
          <cell r="I12">
            <v>500000</v>
          </cell>
          <cell r="J12">
            <v>25000</v>
          </cell>
        </row>
        <row r="13">
          <cell r="I13">
            <v>800000</v>
          </cell>
          <cell r="J13">
            <v>40000</v>
          </cell>
        </row>
        <row r="14">
          <cell r="I14">
            <v>800000</v>
          </cell>
          <cell r="J14">
            <v>40000</v>
          </cell>
        </row>
        <row r="16">
          <cell r="I16">
            <v>25000</v>
          </cell>
          <cell r="J16">
            <v>4411.76</v>
          </cell>
        </row>
        <row r="17">
          <cell r="I17">
            <v>220000</v>
          </cell>
          <cell r="J17">
            <v>38823.53</v>
          </cell>
        </row>
        <row r="18">
          <cell r="I18">
            <v>180000</v>
          </cell>
          <cell r="J18">
            <v>31764.71</v>
          </cell>
        </row>
        <row r="20">
          <cell r="I20">
            <v>700000</v>
          </cell>
          <cell r="J20">
            <v>105000</v>
          </cell>
        </row>
        <row r="21">
          <cell r="I21">
            <v>700000</v>
          </cell>
          <cell r="J21">
            <v>105000</v>
          </cell>
        </row>
        <row r="22">
          <cell r="I22">
            <v>700000</v>
          </cell>
          <cell r="J22">
            <v>105000</v>
          </cell>
        </row>
        <row r="23">
          <cell r="I23">
            <v>700000</v>
          </cell>
          <cell r="J23">
            <v>105000</v>
          </cell>
        </row>
        <row r="34">
          <cell r="I34">
            <v>1500000</v>
          </cell>
          <cell r="J34">
            <v>225000</v>
          </cell>
        </row>
        <row r="35">
          <cell r="I35">
            <v>521800</v>
          </cell>
          <cell r="J35">
            <v>78270</v>
          </cell>
        </row>
        <row r="37">
          <cell r="I37">
            <v>1262251.19</v>
          </cell>
          <cell r="J37">
            <v>512789.55</v>
          </cell>
        </row>
        <row r="38">
          <cell r="I38">
            <v>775908.81</v>
          </cell>
          <cell r="J38">
            <v>315212.95</v>
          </cell>
        </row>
        <row r="39">
          <cell r="I39">
            <v>463440</v>
          </cell>
          <cell r="J39">
            <v>188272.5</v>
          </cell>
        </row>
        <row r="40">
          <cell r="I40">
            <v>357480</v>
          </cell>
          <cell r="J40">
            <v>145226.25</v>
          </cell>
        </row>
        <row r="41">
          <cell r="I41">
            <v>340920</v>
          </cell>
          <cell r="J41">
            <v>138498.75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0">
          <cell r="F40">
            <v>514866</v>
          </cell>
          <cell r="G40">
            <v>24550</v>
          </cell>
        </row>
        <row r="49">
          <cell r="F49">
            <v>3644193</v>
          </cell>
          <cell r="G49">
            <v>61375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9"/>
  <sheetViews>
    <sheetView zoomScale="80" zoomScaleNormal="80" workbookViewId="0">
      <pane ySplit="7" topLeftCell="A53" activePane="bottomLeft" state="frozen"/>
      <selection pane="bottomLeft" activeCell="D7" sqref="C1:D1048576"/>
    </sheetView>
  </sheetViews>
  <sheetFormatPr defaultRowHeight="15" x14ac:dyDescent="0.25"/>
  <cols>
    <col min="1" max="1" width="6.140625" customWidth="1"/>
    <col min="2" max="2" width="17.7109375" customWidth="1"/>
    <col min="4" max="4" width="14.7109375" customWidth="1"/>
    <col min="5" max="5" width="17.5703125" customWidth="1"/>
    <col min="6" max="6" width="15.7109375" customWidth="1"/>
    <col min="7" max="7" width="16.7109375" customWidth="1"/>
    <col min="8" max="8" width="14.7109375" customWidth="1"/>
    <col min="9" max="9" width="14.42578125" customWidth="1"/>
    <col min="10" max="10" width="19.28515625" customWidth="1"/>
    <col min="11" max="11" width="14.42578125" customWidth="1"/>
    <col min="12" max="12" width="11.7109375" customWidth="1"/>
  </cols>
  <sheetData>
    <row r="1" spans="1:8" ht="15.75" x14ac:dyDescent="0.25">
      <c r="A1" s="132" t="s">
        <v>0</v>
      </c>
      <c r="B1" s="132"/>
      <c r="C1" s="132"/>
      <c r="D1" s="132"/>
      <c r="E1" s="132"/>
      <c r="F1" s="132"/>
      <c r="G1" s="132"/>
      <c r="H1" s="13"/>
    </row>
    <row r="2" spans="1:8" ht="15.75" x14ac:dyDescent="0.25">
      <c r="A2" s="133"/>
      <c r="B2" s="133"/>
      <c r="C2" s="133"/>
      <c r="D2" s="133"/>
      <c r="E2" s="133"/>
      <c r="F2" s="133"/>
      <c r="G2" s="133"/>
      <c r="H2" s="14"/>
    </row>
    <row r="3" spans="1:8" ht="16.5" thickBot="1" x14ac:dyDescent="0.3">
      <c r="A3" s="136"/>
      <c r="B3" s="136"/>
      <c r="C3" s="136"/>
      <c r="D3" s="136"/>
      <c r="E3" s="136"/>
      <c r="F3" s="136"/>
      <c r="G3" s="2"/>
      <c r="H3" s="2"/>
    </row>
    <row r="4" spans="1:8" ht="15.6" customHeight="1" x14ac:dyDescent="0.25">
      <c r="A4" s="137" t="s">
        <v>1</v>
      </c>
      <c r="B4" s="138"/>
      <c r="C4" s="141"/>
      <c r="D4" s="141"/>
      <c r="E4" s="141"/>
      <c r="F4" s="142"/>
      <c r="G4" s="148" t="s">
        <v>2</v>
      </c>
      <c r="H4" s="2"/>
    </row>
    <row r="5" spans="1:8" ht="14.45" customHeight="1" x14ac:dyDescent="0.25">
      <c r="A5" s="130" t="s">
        <v>3</v>
      </c>
      <c r="B5" s="131"/>
      <c r="C5" s="143" t="s">
        <v>64</v>
      </c>
      <c r="D5" s="144"/>
      <c r="E5" s="139" t="s">
        <v>4</v>
      </c>
      <c r="F5" s="147"/>
      <c r="G5" s="149"/>
      <c r="H5" s="2"/>
    </row>
    <row r="6" spans="1:8" ht="14.45" customHeight="1" x14ac:dyDescent="0.25">
      <c r="A6" s="130" t="s">
        <v>5</v>
      </c>
      <c r="B6" s="131"/>
      <c r="C6" s="145"/>
      <c r="D6" s="146"/>
      <c r="E6" s="139" t="s">
        <v>65</v>
      </c>
      <c r="F6" s="140"/>
      <c r="G6" s="149"/>
      <c r="H6" s="2"/>
    </row>
    <row r="7" spans="1:8" ht="39" customHeight="1" thickBot="1" x14ac:dyDescent="0.3">
      <c r="A7" s="134" t="s">
        <v>6</v>
      </c>
      <c r="B7" s="135"/>
      <c r="C7" s="3" t="s">
        <v>66</v>
      </c>
      <c r="D7" s="3" t="s">
        <v>7</v>
      </c>
      <c r="E7" s="3" t="s">
        <v>66</v>
      </c>
      <c r="F7" s="15" t="s">
        <v>7</v>
      </c>
      <c r="G7" s="150"/>
      <c r="H7" s="2"/>
    </row>
    <row r="8" spans="1:8" ht="15.75" x14ac:dyDescent="0.25">
      <c r="A8" s="28" t="s">
        <v>8</v>
      </c>
      <c r="B8" s="29"/>
      <c r="C8" s="32">
        <v>0</v>
      </c>
      <c r="D8" s="32">
        <v>0</v>
      </c>
      <c r="E8" s="32">
        <v>0</v>
      </c>
      <c r="F8" s="32">
        <v>0</v>
      </c>
      <c r="G8" s="33"/>
      <c r="H8" s="34"/>
    </row>
    <row r="9" spans="1:8" ht="15.75" x14ac:dyDescent="0.25">
      <c r="A9" s="5" t="s">
        <v>9</v>
      </c>
      <c r="B9" s="6"/>
      <c r="C9" s="4"/>
      <c r="D9" s="4"/>
      <c r="E9" s="4"/>
      <c r="F9" s="20"/>
      <c r="G9" s="27"/>
      <c r="H9" s="2"/>
    </row>
    <row r="10" spans="1:8" ht="15.75" x14ac:dyDescent="0.25">
      <c r="A10" s="5" t="s">
        <v>10</v>
      </c>
      <c r="B10" s="6"/>
      <c r="C10" s="4"/>
      <c r="D10" s="4"/>
      <c r="E10" s="4"/>
      <c r="F10" s="20"/>
      <c r="G10" s="10"/>
    </row>
    <row r="11" spans="1:8" ht="15.75" x14ac:dyDescent="0.25">
      <c r="A11" s="5" t="s">
        <v>11</v>
      </c>
      <c r="B11" s="6"/>
      <c r="C11" s="4"/>
      <c r="D11" s="4"/>
      <c r="E11" s="4"/>
      <c r="F11" s="20"/>
      <c r="G11" s="10"/>
    </row>
    <row r="12" spans="1:8" ht="15.75" x14ac:dyDescent="0.25">
      <c r="A12" s="30" t="s">
        <v>12</v>
      </c>
      <c r="B12" s="31"/>
      <c r="C12" s="35">
        <f t="shared" ref="C12:F12" si="0">C13+C19</f>
        <v>0</v>
      </c>
      <c r="D12" s="35">
        <f t="shared" si="0"/>
        <v>0</v>
      </c>
      <c r="E12" s="35">
        <f t="shared" si="0"/>
        <v>0</v>
      </c>
      <c r="F12" s="35">
        <f t="shared" si="0"/>
        <v>151229000</v>
      </c>
      <c r="G12" s="36"/>
    </row>
    <row r="13" spans="1:8" ht="15.75" x14ac:dyDescent="0.25">
      <c r="A13" s="30" t="s">
        <v>9</v>
      </c>
      <c r="B13" s="31"/>
      <c r="C13" s="35">
        <f t="shared" ref="C13:F13" si="1">SUM(C14:C18)</f>
        <v>0</v>
      </c>
      <c r="D13" s="35">
        <f t="shared" si="1"/>
        <v>0</v>
      </c>
      <c r="E13" s="35">
        <f t="shared" si="1"/>
        <v>0</v>
      </c>
      <c r="F13" s="35">
        <f t="shared" si="1"/>
        <v>79229000</v>
      </c>
      <c r="G13" s="36"/>
    </row>
    <row r="14" spans="1:8" ht="15.75" x14ac:dyDescent="0.25">
      <c r="A14" s="7"/>
      <c r="B14" s="8" t="s">
        <v>13</v>
      </c>
      <c r="C14" s="4"/>
      <c r="D14" s="4"/>
      <c r="E14" s="4"/>
      <c r="F14" s="106">
        <v>20000000</v>
      </c>
      <c r="G14" s="27">
        <v>3000000</v>
      </c>
    </row>
    <row r="15" spans="1:8" ht="15.75" x14ac:dyDescent="0.25">
      <c r="A15" s="7"/>
      <c r="B15" s="8" t="s">
        <v>14</v>
      </c>
      <c r="C15" s="4"/>
      <c r="D15" s="4"/>
      <c r="E15" s="4"/>
      <c r="F15" s="19"/>
      <c r="G15" s="10"/>
    </row>
    <row r="16" spans="1:8" ht="15.75" x14ac:dyDescent="0.25">
      <c r="A16" s="7"/>
      <c r="B16" s="8" t="s">
        <v>15</v>
      </c>
      <c r="C16" s="4"/>
      <c r="D16" s="4"/>
      <c r="E16" s="4"/>
      <c r="F16" s="104">
        <v>26000000</v>
      </c>
      <c r="G16" s="10"/>
    </row>
    <row r="17" spans="1:8" ht="15.75" x14ac:dyDescent="0.25">
      <c r="A17" s="7"/>
      <c r="B17" s="8" t="s">
        <v>16</v>
      </c>
      <c r="C17" s="4"/>
      <c r="D17" s="4"/>
      <c r="E17" s="4"/>
      <c r="F17" s="18"/>
      <c r="G17" s="10"/>
    </row>
    <row r="18" spans="1:8" ht="15.75" x14ac:dyDescent="0.25">
      <c r="A18" s="7"/>
      <c r="B18" s="8" t="s">
        <v>17</v>
      </c>
      <c r="C18" s="4"/>
      <c r="D18" s="4"/>
      <c r="E18" s="4"/>
      <c r="F18" s="18">
        <v>33229000</v>
      </c>
      <c r="G18" s="10"/>
    </row>
    <row r="19" spans="1:8" ht="15.75" x14ac:dyDescent="0.25">
      <c r="A19" s="30" t="s">
        <v>10</v>
      </c>
      <c r="B19" s="31"/>
      <c r="C19" s="35">
        <f t="shared" ref="C19:F19" si="2">SUM(C20:C25)</f>
        <v>0</v>
      </c>
      <c r="D19" s="35">
        <f t="shared" si="2"/>
        <v>0</v>
      </c>
      <c r="E19" s="35">
        <f t="shared" si="2"/>
        <v>0</v>
      </c>
      <c r="F19" s="35">
        <f t="shared" si="2"/>
        <v>72000000</v>
      </c>
      <c r="G19" s="36"/>
    </row>
    <row r="20" spans="1:8" ht="15.75" x14ac:dyDescent="0.25">
      <c r="A20" s="7"/>
      <c r="B20" s="8" t="s">
        <v>18</v>
      </c>
      <c r="C20" s="4"/>
      <c r="D20" s="4"/>
      <c r="E20" s="4"/>
      <c r="F20" s="20"/>
      <c r="G20" s="10"/>
    </row>
    <row r="21" spans="1:8" ht="15.75" x14ac:dyDescent="0.25">
      <c r="A21" s="7"/>
      <c r="B21" s="8" t="s">
        <v>19</v>
      </c>
      <c r="C21" s="4"/>
      <c r="D21" s="4"/>
      <c r="E21" s="4"/>
      <c r="F21" s="20"/>
      <c r="G21" s="10"/>
    </row>
    <row r="22" spans="1:8" ht="15.75" x14ac:dyDescent="0.25">
      <c r="A22" s="7"/>
      <c r="B22" s="8" t="s">
        <v>20</v>
      </c>
      <c r="C22" s="4"/>
      <c r="D22" s="4"/>
      <c r="E22" s="4"/>
      <c r="F22" s="20">
        <v>26000000</v>
      </c>
      <c r="G22" s="10"/>
    </row>
    <row r="23" spans="1:8" ht="15.75" x14ac:dyDescent="0.25">
      <c r="A23" s="7"/>
      <c r="B23" s="8" t="s">
        <v>21</v>
      </c>
      <c r="C23" s="4"/>
      <c r="D23" s="4"/>
      <c r="E23" s="4"/>
      <c r="F23" s="20"/>
      <c r="G23" s="10"/>
    </row>
    <row r="24" spans="1:8" ht="15.75" x14ac:dyDescent="0.25">
      <c r="A24" s="7"/>
      <c r="B24" s="8" t="s">
        <v>22</v>
      </c>
      <c r="C24" s="4"/>
      <c r="D24" s="4"/>
      <c r="E24" s="4"/>
      <c r="F24" s="20">
        <v>26000000</v>
      </c>
      <c r="G24" s="10"/>
    </row>
    <row r="25" spans="1:8" ht="15.75" x14ac:dyDescent="0.25">
      <c r="A25" s="7"/>
      <c r="B25" s="8" t="s">
        <v>23</v>
      </c>
      <c r="C25" s="4"/>
      <c r="D25" s="4"/>
      <c r="E25" s="4"/>
      <c r="F25" s="18">
        <v>20000000</v>
      </c>
      <c r="G25" s="27">
        <v>3000000</v>
      </c>
    </row>
    <row r="26" spans="1:8" ht="15.75" x14ac:dyDescent="0.25">
      <c r="A26" s="30" t="s">
        <v>24</v>
      </c>
      <c r="B26" s="31"/>
      <c r="C26" s="35">
        <f t="shared" ref="C26:F26" si="3">C27+C34</f>
        <v>0</v>
      </c>
      <c r="D26" s="35">
        <f t="shared" si="3"/>
        <v>0</v>
      </c>
      <c r="E26" s="35">
        <f t="shared" si="3"/>
        <v>0</v>
      </c>
      <c r="F26" s="35">
        <f t="shared" si="3"/>
        <v>35209700</v>
      </c>
      <c r="G26" s="36"/>
      <c r="H26" s="1"/>
    </row>
    <row r="27" spans="1:8" ht="15.75" x14ac:dyDescent="0.25">
      <c r="A27" s="30" t="s">
        <v>9</v>
      </c>
      <c r="B27" s="31"/>
      <c r="C27" s="35">
        <f t="shared" ref="C27" si="4">SUM(C28:C33)</f>
        <v>0</v>
      </c>
      <c r="D27" s="35">
        <f t="shared" ref="D27" si="5">SUM(D28:D33)</f>
        <v>0</v>
      </c>
      <c r="E27" s="35">
        <f t="shared" ref="E27" si="6">SUM(E28:E33)</f>
        <v>0</v>
      </c>
      <c r="F27" s="35">
        <f t="shared" ref="F27" si="7">SUM(F28:F33)</f>
        <v>35209700</v>
      </c>
      <c r="G27" s="36"/>
      <c r="H27" s="1"/>
    </row>
    <row r="28" spans="1:8" ht="15.75" x14ac:dyDescent="0.25">
      <c r="A28" s="5"/>
      <c r="B28" s="9" t="s">
        <v>25</v>
      </c>
      <c r="C28" s="4"/>
      <c r="D28" s="4"/>
      <c r="E28" s="4"/>
      <c r="F28" s="20"/>
      <c r="G28" s="10"/>
      <c r="H28" s="1"/>
    </row>
    <row r="29" spans="1:8" ht="15.75" x14ac:dyDescent="0.25">
      <c r="A29" s="5"/>
      <c r="B29" s="9" t="s">
        <v>26</v>
      </c>
      <c r="C29" s="4"/>
      <c r="D29" s="4"/>
      <c r="E29" s="4"/>
      <c r="F29" s="20"/>
      <c r="G29" s="10"/>
      <c r="H29" s="1"/>
    </row>
    <row r="30" spans="1:8" ht="15.75" x14ac:dyDescent="0.25">
      <c r="A30" s="5"/>
      <c r="B30" s="9" t="s">
        <v>27</v>
      </c>
      <c r="C30" s="4"/>
      <c r="D30" s="4"/>
      <c r="E30" s="4"/>
      <c r="F30" s="20">
        <v>20000000</v>
      </c>
      <c r="G30" s="27">
        <v>3000000</v>
      </c>
      <c r="H30" s="1"/>
    </row>
    <row r="31" spans="1:8" ht="15.75" x14ac:dyDescent="0.25">
      <c r="A31" s="5"/>
      <c r="B31" s="9" t="s">
        <v>28</v>
      </c>
      <c r="C31" s="4"/>
      <c r="D31" s="4"/>
      <c r="E31" s="4"/>
      <c r="F31" s="21">
        <v>15209700</v>
      </c>
      <c r="G31" s="27">
        <v>2281455</v>
      </c>
      <c r="H31" s="1"/>
    </row>
    <row r="32" spans="1:8" ht="15.75" x14ac:dyDescent="0.25">
      <c r="A32" s="5"/>
      <c r="B32" s="9" t="s">
        <v>29</v>
      </c>
      <c r="C32" s="4"/>
      <c r="D32" s="4"/>
      <c r="E32" s="4"/>
      <c r="F32" s="105"/>
      <c r="G32" s="10"/>
      <c r="H32" s="1"/>
    </row>
    <row r="33" spans="1:8" ht="15.75" x14ac:dyDescent="0.25">
      <c r="A33" s="5"/>
      <c r="B33" s="9" t="s">
        <v>30</v>
      </c>
      <c r="C33" s="4"/>
      <c r="D33" s="4"/>
      <c r="E33" s="4"/>
      <c r="F33" s="20"/>
      <c r="G33" s="10"/>
      <c r="H33" s="1"/>
    </row>
    <row r="34" spans="1:8" ht="15.75" x14ac:dyDescent="0.25">
      <c r="A34" s="30" t="s">
        <v>10</v>
      </c>
      <c r="B34" s="31"/>
      <c r="C34" s="35">
        <f t="shared" ref="C34:F34" si="8">SUM(C35:C39)</f>
        <v>0</v>
      </c>
      <c r="D34" s="35">
        <f t="shared" si="8"/>
        <v>0</v>
      </c>
      <c r="E34" s="35">
        <f t="shared" si="8"/>
        <v>0</v>
      </c>
      <c r="F34" s="35">
        <f t="shared" si="8"/>
        <v>0</v>
      </c>
      <c r="G34" s="36"/>
      <c r="H34" s="1"/>
    </row>
    <row r="35" spans="1:8" ht="15.75" x14ac:dyDescent="0.25">
      <c r="A35" s="5"/>
      <c r="B35" s="9" t="s">
        <v>31</v>
      </c>
      <c r="C35" s="4"/>
      <c r="D35" s="4"/>
      <c r="E35" s="4"/>
      <c r="F35" s="20"/>
      <c r="G35" s="10"/>
      <c r="H35" s="1"/>
    </row>
    <row r="36" spans="1:8" ht="15.75" x14ac:dyDescent="0.25">
      <c r="A36" s="5"/>
      <c r="B36" s="9" t="s">
        <v>32</v>
      </c>
      <c r="C36" s="4"/>
      <c r="D36" s="4"/>
      <c r="E36" s="4"/>
      <c r="F36" s="20"/>
      <c r="G36" s="10"/>
      <c r="H36" s="1"/>
    </row>
    <row r="37" spans="1:8" ht="15.75" x14ac:dyDescent="0.25">
      <c r="A37" s="5"/>
      <c r="B37" s="9" t="s">
        <v>33</v>
      </c>
      <c r="C37" s="4"/>
      <c r="D37" s="4"/>
      <c r="E37" s="4"/>
      <c r="F37" s="20"/>
      <c r="G37" s="10"/>
      <c r="H37" s="1"/>
    </row>
    <row r="38" spans="1:8" ht="15.75" x14ac:dyDescent="0.25">
      <c r="A38" s="5"/>
      <c r="B38" s="9" t="s">
        <v>34</v>
      </c>
      <c r="C38" s="4"/>
      <c r="D38" s="4"/>
      <c r="E38" s="4"/>
      <c r="F38" s="20"/>
      <c r="G38" s="10"/>
      <c r="H38" s="1"/>
    </row>
    <row r="39" spans="1:8" ht="16.5" thickBot="1" x14ac:dyDescent="0.3">
      <c r="A39" s="16"/>
      <c r="B39" s="17" t="s">
        <v>35</v>
      </c>
      <c r="C39" s="4"/>
      <c r="D39" s="4"/>
      <c r="E39" s="4"/>
      <c r="F39" s="24"/>
      <c r="G39" s="23"/>
      <c r="H39" s="1"/>
    </row>
    <row r="40" spans="1:8" ht="15.75" x14ac:dyDescent="0.25">
      <c r="A40" s="37" t="s">
        <v>36</v>
      </c>
      <c r="B40" s="38"/>
      <c r="C40" s="35">
        <f t="shared" ref="C40" si="9">C41+C48</f>
        <v>0</v>
      </c>
      <c r="D40" s="35">
        <f t="shared" ref="D40" si="10">D41+D48</f>
        <v>0</v>
      </c>
      <c r="E40" s="35">
        <f t="shared" ref="E40" si="11">E41+E48</f>
        <v>0</v>
      </c>
      <c r="F40" s="35">
        <f t="shared" ref="F40" si="12">F41+F48</f>
        <v>134373860</v>
      </c>
      <c r="G40" s="33"/>
      <c r="H40" s="1"/>
    </row>
    <row r="41" spans="1:8" ht="15.75" x14ac:dyDescent="0.25">
      <c r="A41" s="30" t="s">
        <v>9</v>
      </c>
      <c r="B41" s="31"/>
      <c r="C41" s="35">
        <f t="shared" ref="C41" si="13">SUM(C42:C47)</f>
        <v>0</v>
      </c>
      <c r="D41" s="35">
        <f t="shared" ref="D41" si="14">SUM(D42:D47)</f>
        <v>0</v>
      </c>
      <c r="E41" s="35">
        <f t="shared" ref="E41" si="15">SUM(E42:E47)</f>
        <v>0</v>
      </c>
      <c r="F41" s="35">
        <f t="shared" ref="F41" si="16">SUM(F42:F47)</f>
        <v>99783060</v>
      </c>
      <c r="G41" s="36"/>
      <c r="H41" s="1"/>
    </row>
    <row r="42" spans="1:8" ht="15.75" x14ac:dyDescent="0.25">
      <c r="A42" s="5"/>
      <c r="B42" s="11" t="s">
        <v>37</v>
      </c>
      <c r="C42" s="4"/>
      <c r="D42" s="4"/>
      <c r="E42" s="4"/>
      <c r="F42" s="20"/>
      <c r="G42" s="10"/>
      <c r="H42" s="1"/>
    </row>
    <row r="43" spans="1:8" ht="15.75" x14ac:dyDescent="0.25">
      <c r="A43" s="5"/>
      <c r="B43" s="11" t="s">
        <v>38</v>
      </c>
      <c r="C43" s="4"/>
      <c r="D43" s="4"/>
      <c r="E43" s="4"/>
      <c r="F43" s="20">
        <v>4941300</v>
      </c>
      <c r="G43" s="10"/>
      <c r="H43" s="1"/>
    </row>
    <row r="44" spans="1:8" ht="15.75" x14ac:dyDescent="0.25">
      <c r="A44" s="5"/>
      <c r="B44" s="11" t="s">
        <v>39</v>
      </c>
      <c r="C44" s="4"/>
      <c r="D44" s="4"/>
      <c r="E44" s="4"/>
      <c r="F44" s="20">
        <v>29529600</v>
      </c>
      <c r="G44" s="10"/>
      <c r="H44" s="1"/>
    </row>
    <row r="45" spans="1:8" ht="15.75" x14ac:dyDescent="0.25">
      <c r="A45" s="5"/>
      <c r="B45" s="11" t="s">
        <v>40</v>
      </c>
      <c r="C45" s="4"/>
      <c r="D45" s="4"/>
      <c r="E45" s="4"/>
      <c r="F45" s="20">
        <v>30863200</v>
      </c>
      <c r="G45" s="10"/>
      <c r="H45" s="1"/>
    </row>
    <row r="46" spans="1:8" ht="15.75" x14ac:dyDescent="0.25">
      <c r="A46" s="5"/>
      <c r="B46" s="11" t="s">
        <v>41</v>
      </c>
      <c r="C46" s="4"/>
      <c r="D46" s="4"/>
      <c r="E46" s="4"/>
      <c r="F46" s="22">
        <v>21100040</v>
      </c>
      <c r="G46" s="10"/>
      <c r="H46" s="1"/>
    </row>
    <row r="47" spans="1:8" ht="15.75" x14ac:dyDescent="0.25">
      <c r="A47" s="5"/>
      <c r="B47" s="11" t="s">
        <v>42</v>
      </c>
      <c r="C47" s="4"/>
      <c r="D47" s="4"/>
      <c r="E47" s="4"/>
      <c r="F47" s="103">
        <v>13348920</v>
      </c>
      <c r="G47" s="10"/>
      <c r="H47" s="1"/>
    </row>
    <row r="48" spans="1:8" ht="15.75" x14ac:dyDescent="0.25">
      <c r="A48" s="30" t="s">
        <v>10</v>
      </c>
      <c r="B48" s="31"/>
      <c r="C48" s="35">
        <f t="shared" ref="C48:F48" si="17">SUM(C49:C53)</f>
        <v>0</v>
      </c>
      <c r="D48" s="35">
        <f t="shared" si="17"/>
        <v>0</v>
      </c>
      <c r="E48" s="35">
        <f t="shared" si="17"/>
        <v>0</v>
      </c>
      <c r="F48" s="35">
        <f t="shared" si="17"/>
        <v>34590800</v>
      </c>
      <c r="G48" s="36"/>
      <c r="H48" s="1"/>
    </row>
    <row r="49" spans="1:8" ht="15.75" x14ac:dyDescent="0.25">
      <c r="A49" s="5"/>
      <c r="B49" s="11" t="s">
        <v>43</v>
      </c>
      <c r="C49" s="4"/>
      <c r="D49" s="4"/>
      <c r="E49" s="4"/>
      <c r="F49" s="22"/>
      <c r="G49" s="10"/>
      <c r="H49" s="1"/>
    </row>
    <row r="50" spans="1:8" ht="15.75" x14ac:dyDescent="0.25">
      <c r="A50" s="5"/>
      <c r="B50" s="11" t="s">
        <v>44</v>
      </c>
      <c r="C50" s="4"/>
      <c r="D50" s="4"/>
      <c r="E50" s="4"/>
      <c r="F50" s="22"/>
      <c r="G50" s="10"/>
      <c r="H50" s="1"/>
    </row>
    <row r="51" spans="1:8" ht="15.75" x14ac:dyDescent="0.25">
      <c r="A51" s="5"/>
      <c r="B51" s="11" t="s">
        <v>45</v>
      </c>
      <c r="C51" s="4"/>
      <c r="D51" s="4"/>
      <c r="E51" s="4"/>
      <c r="F51" s="22">
        <v>20000000</v>
      </c>
      <c r="G51" s="27">
        <v>3000000</v>
      </c>
      <c r="H51" s="1"/>
    </row>
    <row r="52" spans="1:8" ht="15.75" x14ac:dyDescent="0.25">
      <c r="A52" s="5"/>
      <c r="B52" s="11" t="s">
        <v>46</v>
      </c>
      <c r="C52" s="4"/>
      <c r="D52" s="4"/>
      <c r="E52" s="4"/>
      <c r="F52" s="22"/>
      <c r="G52" s="10"/>
      <c r="H52" s="1"/>
    </row>
    <row r="53" spans="1:8" ht="15.75" x14ac:dyDescent="0.25">
      <c r="A53" s="5"/>
      <c r="B53" s="11" t="s">
        <v>29</v>
      </c>
      <c r="C53" s="4"/>
      <c r="D53" s="4"/>
      <c r="E53" s="4"/>
      <c r="F53" s="22">
        <v>14590800</v>
      </c>
      <c r="G53" s="27">
        <v>729540</v>
      </c>
      <c r="H53" s="1"/>
    </row>
    <row r="54" spans="1:8" ht="15.75" x14ac:dyDescent="0.25">
      <c r="A54" s="30" t="s">
        <v>47</v>
      </c>
      <c r="B54" s="31"/>
      <c r="C54" s="35">
        <f t="shared" ref="C54:F54" si="18">C55+C63</f>
        <v>0</v>
      </c>
      <c r="D54" s="35">
        <f t="shared" si="18"/>
        <v>0</v>
      </c>
      <c r="E54" s="35">
        <f t="shared" si="18"/>
        <v>0</v>
      </c>
      <c r="F54" s="35">
        <f t="shared" si="18"/>
        <v>40000000</v>
      </c>
      <c r="G54" s="36"/>
      <c r="H54" s="1"/>
    </row>
    <row r="55" spans="1:8" ht="15.75" x14ac:dyDescent="0.25">
      <c r="A55" s="30" t="s">
        <v>9</v>
      </c>
      <c r="B55" s="31"/>
      <c r="C55" s="35">
        <f t="shared" ref="C55:F55" si="19">SUM(C56:C62)</f>
        <v>0</v>
      </c>
      <c r="D55" s="35">
        <f t="shared" si="19"/>
        <v>0</v>
      </c>
      <c r="E55" s="35">
        <f t="shared" si="19"/>
        <v>0</v>
      </c>
      <c r="F55" s="35">
        <f t="shared" si="19"/>
        <v>0</v>
      </c>
      <c r="G55" s="36"/>
      <c r="H55" s="1"/>
    </row>
    <row r="56" spans="1:8" ht="15.75" x14ac:dyDescent="0.25">
      <c r="A56" s="5"/>
      <c r="B56" s="12" t="s">
        <v>48</v>
      </c>
      <c r="C56" s="4"/>
      <c r="D56" s="4"/>
      <c r="E56" s="4"/>
      <c r="F56" s="20"/>
      <c r="G56" s="10"/>
      <c r="H56" s="1"/>
    </row>
    <row r="57" spans="1:8" ht="15.75" x14ac:dyDescent="0.25">
      <c r="A57" s="5"/>
      <c r="B57" s="12" t="s">
        <v>49</v>
      </c>
      <c r="C57" s="4"/>
      <c r="D57" s="4"/>
      <c r="E57" s="4"/>
      <c r="F57" s="20"/>
      <c r="G57" s="10"/>
      <c r="H57" s="1"/>
    </row>
    <row r="58" spans="1:8" ht="15.75" x14ac:dyDescent="0.25">
      <c r="A58" s="5"/>
      <c r="B58" s="12" t="s">
        <v>50</v>
      </c>
      <c r="C58" s="4"/>
      <c r="D58" s="4"/>
      <c r="E58" s="4"/>
      <c r="F58" s="20"/>
      <c r="G58" s="10"/>
      <c r="H58" s="1"/>
    </row>
    <row r="59" spans="1:8" ht="15.75" x14ac:dyDescent="0.25">
      <c r="A59" s="5"/>
      <c r="B59" s="12" t="s">
        <v>51</v>
      </c>
      <c r="C59" s="4"/>
      <c r="D59" s="4"/>
      <c r="E59" s="4"/>
      <c r="F59" s="20"/>
      <c r="G59" s="10"/>
      <c r="H59" s="1"/>
    </row>
    <row r="60" spans="1:8" ht="15.75" x14ac:dyDescent="0.25">
      <c r="A60" s="5"/>
      <c r="B60" s="12" t="s">
        <v>52</v>
      </c>
      <c r="C60" s="4"/>
      <c r="D60" s="4"/>
      <c r="E60" s="4"/>
      <c r="F60" s="20"/>
      <c r="G60" s="10"/>
      <c r="H60" s="1"/>
    </row>
    <row r="61" spans="1:8" ht="15.75" x14ac:dyDescent="0.25">
      <c r="A61" s="5"/>
      <c r="B61" s="12" t="s">
        <v>53</v>
      </c>
      <c r="C61" s="4"/>
      <c r="D61" s="4"/>
      <c r="E61" s="4"/>
      <c r="F61" s="20"/>
      <c r="G61" s="10"/>
      <c r="H61" s="1"/>
    </row>
    <row r="62" spans="1:8" ht="15.75" x14ac:dyDescent="0.25">
      <c r="A62" s="5"/>
      <c r="B62" s="12" t="s">
        <v>54</v>
      </c>
      <c r="C62" s="4"/>
      <c r="D62" s="4"/>
      <c r="E62" s="4"/>
      <c r="F62" s="20"/>
      <c r="G62" s="10"/>
      <c r="H62" s="1"/>
    </row>
    <row r="63" spans="1:8" ht="15.75" x14ac:dyDescent="0.25">
      <c r="A63" s="30" t="s">
        <v>10</v>
      </c>
      <c r="B63" s="31"/>
      <c r="C63" s="35">
        <f t="shared" ref="C63:F63" si="20">SUM(C64:C71)</f>
        <v>0</v>
      </c>
      <c r="D63" s="35">
        <f t="shared" si="20"/>
        <v>0</v>
      </c>
      <c r="E63" s="35">
        <f t="shared" si="20"/>
        <v>0</v>
      </c>
      <c r="F63" s="35">
        <f t="shared" si="20"/>
        <v>40000000</v>
      </c>
      <c r="G63" s="36"/>
      <c r="H63" s="1"/>
    </row>
    <row r="64" spans="1:8" ht="15.75" x14ac:dyDescent="0.25">
      <c r="A64" s="5"/>
      <c r="B64" s="12" t="s">
        <v>55</v>
      </c>
      <c r="C64" s="4"/>
      <c r="D64" s="4"/>
      <c r="E64" s="4"/>
      <c r="F64" s="18"/>
      <c r="G64" s="10"/>
      <c r="H64" s="1"/>
    </row>
    <row r="65" spans="1:8" ht="15.75" x14ac:dyDescent="0.25">
      <c r="A65" s="5"/>
      <c r="B65" s="12" t="s">
        <v>56</v>
      </c>
      <c r="C65" s="4"/>
      <c r="D65" s="4"/>
      <c r="E65" s="4"/>
      <c r="F65" s="18"/>
      <c r="G65" s="10"/>
      <c r="H65" s="1"/>
    </row>
    <row r="66" spans="1:8" ht="15.75" x14ac:dyDescent="0.25">
      <c r="A66" s="5"/>
      <c r="B66" s="12" t="s">
        <v>57</v>
      </c>
      <c r="C66" s="4"/>
      <c r="D66" s="4"/>
      <c r="E66" s="4"/>
      <c r="F66" s="18"/>
      <c r="G66" s="10"/>
      <c r="H66" s="1"/>
    </row>
    <row r="67" spans="1:8" ht="15.75" x14ac:dyDescent="0.25">
      <c r="A67" s="5"/>
      <c r="B67" s="12" t="s">
        <v>58</v>
      </c>
      <c r="C67" s="4"/>
      <c r="D67" s="4"/>
      <c r="E67" s="4"/>
      <c r="F67" s="18"/>
      <c r="G67" s="10"/>
      <c r="H67" s="1"/>
    </row>
    <row r="68" spans="1:8" ht="15.75" x14ac:dyDescent="0.25">
      <c r="A68" s="5"/>
      <c r="B68" s="12" t="s">
        <v>59</v>
      </c>
      <c r="C68" s="4"/>
      <c r="D68" s="4"/>
      <c r="E68" s="4"/>
      <c r="F68" s="18">
        <v>40000000</v>
      </c>
      <c r="G68" s="10"/>
      <c r="H68" s="1"/>
    </row>
    <row r="69" spans="1:8" ht="15.75" x14ac:dyDescent="0.25">
      <c r="A69" s="5"/>
      <c r="B69" s="12" t="s">
        <v>60</v>
      </c>
      <c r="C69" s="4"/>
      <c r="D69" s="4"/>
      <c r="E69" s="4"/>
      <c r="F69" s="18"/>
      <c r="G69" s="10"/>
      <c r="H69" s="1"/>
    </row>
    <row r="70" spans="1:8" ht="15.75" x14ac:dyDescent="0.25">
      <c r="A70" s="5"/>
      <c r="B70" s="12" t="s">
        <v>61</v>
      </c>
      <c r="C70" s="4"/>
      <c r="D70" s="4"/>
      <c r="E70" s="4"/>
      <c r="F70" s="18"/>
      <c r="G70" s="10"/>
      <c r="H70" s="1"/>
    </row>
    <row r="71" spans="1:8" ht="15.75" x14ac:dyDescent="0.25">
      <c r="A71" s="5"/>
      <c r="B71" s="12" t="s">
        <v>62</v>
      </c>
      <c r="C71" s="4"/>
      <c r="D71" s="4"/>
      <c r="E71" s="4"/>
      <c r="F71" s="18"/>
      <c r="G71" s="10"/>
      <c r="H71" s="1"/>
    </row>
    <row r="72" spans="1:8" ht="15.75" x14ac:dyDescent="0.25">
      <c r="A72" s="30" t="s">
        <v>63</v>
      </c>
      <c r="B72" s="31"/>
      <c r="C72" s="35">
        <f t="shared" ref="C72:F72" si="21">C8+C12+C26+C40+C54</f>
        <v>0</v>
      </c>
      <c r="D72" s="35">
        <f t="shared" si="21"/>
        <v>0</v>
      </c>
      <c r="E72" s="35">
        <f t="shared" si="21"/>
        <v>0</v>
      </c>
      <c r="F72" s="35">
        <f t="shared" si="21"/>
        <v>360812560</v>
      </c>
      <c r="G72" s="36"/>
      <c r="H72" s="1"/>
    </row>
    <row r="73" spans="1:8" ht="15.75" x14ac:dyDescent="0.25">
      <c r="A73" s="30" t="s">
        <v>9</v>
      </c>
      <c r="B73" s="31"/>
      <c r="C73" s="35">
        <f t="shared" ref="C73:F73" si="22">C9+C13+C27+C41+C55</f>
        <v>0</v>
      </c>
      <c r="D73" s="35">
        <f t="shared" si="22"/>
        <v>0</v>
      </c>
      <c r="E73" s="35">
        <f t="shared" si="22"/>
        <v>0</v>
      </c>
      <c r="F73" s="35">
        <f t="shared" si="22"/>
        <v>214221760</v>
      </c>
      <c r="G73" s="36"/>
      <c r="H73" s="1"/>
    </row>
    <row r="74" spans="1:8" ht="15.75" x14ac:dyDescent="0.25">
      <c r="A74" s="30" t="s">
        <v>10</v>
      </c>
      <c r="B74" s="31"/>
      <c r="C74" s="35">
        <f t="shared" ref="C74:F74" si="23">C10+C19+C34+C48+C63</f>
        <v>0</v>
      </c>
      <c r="D74" s="35">
        <f t="shared" si="23"/>
        <v>0</v>
      </c>
      <c r="E74" s="35">
        <f t="shared" si="23"/>
        <v>0</v>
      </c>
      <c r="F74" s="35">
        <f t="shared" si="23"/>
        <v>146590800</v>
      </c>
      <c r="G74" s="36"/>
      <c r="H74" s="1"/>
    </row>
    <row r="75" spans="1:8" ht="16.5" thickBot="1" x14ac:dyDescent="0.3">
      <c r="A75" s="39" t="s">
        <v>11</v>
      </c>
      <c r="B75" s="40"/>
      <c r="C75" s="41">
        <f t="shared" ref="C75:F75" si="24">C11</f>
        <v>0</v>
      </c>
      <c r="D75" s="41">
        <f t="shared" si="24"/>
        <v>0</v>
      </c>
      <c r="E75" s="41">
        <f t="shared" si="24"/>
        <v>0</v>
      </c>
      <c r="F75" s="41">
        <f t="shared" si="24"/>
        <v>0</v>
      </c>
      <c r="G75" s="42"/>
      <c r="H75" s="1"/>
    </row>
    <row r="76" spans="1:8" ht="15.75" x14ac:dyDescent="0.25">
      <c r="A76" s="2"/>
      <c r="B76" s="2"/>
      <c r="C76" s="25"/>
      <c r="D76" s="26"/>
      <c r="E76" s="2"/>
      <c r="F76" s="2"/>
      <c r="G76" s="2"/>
      <c r="H76" s="1"/>
    </row>
    <row r="77" spans="1:8" ht="15.75" x14ac:dyDescent="0.25">
      <c r="A77" s="2"/>
      <c r="B77" s="2"/>
      <c r="C77" s="25"/>
      <c r="D77" s="26"/>
      <c r="E77" s="2"/>
      <c r="F77" s="2"/>
      <c r="G77" s="2"/>
      <c r="H77" s="1"/>
    </row>
    <row r="78" spans="1:8" ht="15.75" x14ac:dyDescent="0.25">
      <c r="A78" s="2"/>
      <c r="B78" s="2"/>
      <c r="C78" s="25"/>
      <c r="D78" s="26"/>
      <c r="E78" s="102"/>
      <c r="F78" s="2"/>
      <c r="G78" s="2"/>
      <c r="H78" s="1"/>
    </row>
    <row r="79" spans="1:8" ht="15.75" x14ac:dyDescent="0.25">
      <c r="A79" s="2"/>
      <c r="B79" s="2"/>
      <c r="C79" s="25"/>
      <c r="D79" s="26"/>
      <c r="E79" s="2"/>
      <c r="F79" s="2"/>
      <c r="G79" s="2"/>
      <c r="H79" s="1"/>
    </row>
  </sheetData>
  <mergeCells count="12">
    <mergeCell ref="A5:B5"/>
    <mergeCell ref="A6:B6"/>
    <mergeCell ref="A1:G1"/>
    <mergeCell ref="A2:G2"/>
    <mergeCell ref="A7:B7"/>
    <mergeCell ref="A3:F3"/>
    <mergeCell ref="A4:B4"/>
    <mergeCell ref="E6:F6"/>
    <mergeCell ref="C4:F4"/>
    <mergeCell ref="C5:D6"/>
    <mergeCell ref="E5:F5"/>
    <mergeCell ref="G4:G7"/>
  </mergeCells>
  <pageMargins left="0.7" right="0.7" top="0.75" bottom="0.7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79"/>
  <sheetViews>
    <sheetView topLeftCell="A67" zoomScaleNormal="100" workbookViewId="0">
      <selection activeCell="L20" sqref="L20"/>
    </sheetView>
  </sheetViews>
  <sheetFormatPr defaultColWidth="8.85546875" defaultRowHeight="15" x14ac:dyDescent="0.25"/>
  <cols>
    <col min="1" max="1" width="6.140625" style="2" customWidth="1"/>
    <col min="2" max="2" width="11.5703125" style="2" customWidth="1"/>
    <col min="3" max="3" width="12.5703125" style="2" customWidth="1"/>
    <col min="4" max="4" width="14.7109375" style="2" customWidth="1"/>
    <col min="5" max="5" width="13.7109375" style="2" customWidth="1"/>
    <col min="6" max="6" width="17.7109375" style="2" customWidth="1"/>
    <col min="7" max="16384" width="8.85546875" style="2"/>
  </cols>
  <sheetData>
    <row r="1" spans="1:12" ht="15.75" x14ac:dyDescent="0.25">
      <c r="A1" s="132" t="s">
        <v>68</v>
      </c>
      <c r="B1" s="132"/>
      <c r="C1" s="132"/>
      <c r="D1" s="132"/>
      <c r="E1" s="132"/>
      <c r="F1" s="132"/>
      <c r="G1" s="13"/>
      <c r="H1" s="13"/>
      <c r="I1" s="13"/>
      <c r="J1" s="13"/>
      <c r="K1" s="13"/>
      <c r="L1" s="13"/>
    </row>
    <row r="2" spans="1:12" ht="15.75" x14ac:dyDescent="0.25">
      <c r="A2" s="133"/>
      <c r="B2" s="133"/>
      <c r="C2" s="133"/>
      <c r="D2" s="133"/>
      <c r="E2" s="133"/>
      <c r="F2" s="133"/>
      <c r="G2" s="14"/>
      <c r="H2" s="14"/>
      <c r="I2" s="14"/>
      <c r="J2" s="14"/>
      <c r="K2" s="14"/>
      <c r="L2" s="14"/>
    </row>
    <row r="3" spans="1:12" ht="16.5" thickBot="1" x14ac:dyDescent="0.3">
      <c r="A3" s="136"/>
      <c r="B3" s="136"/>
      <c r="C3" s="136"/>
      <c r="D3" s="136"/>
      <c r="E3" s="136"/>
      <c r="F3" s="136"/>
    </row>
    <row r="4" spans="1:12" ht="15.6" customHeight="1" x14ac:dyDescent="0.25">
      <c r="A4" s="151" t="s">
        <v>1</v>
      </c>
      <c r="B4" s="152"/>
      <c r="C4" s="141"/>
      <c r="D4" s="141"/>
      <c r="E4" s="141"/>
      <c r="F4" s="142"/>
    </row>
    <row r="5" spans="1:12" ht="14.45" customHeight="1" x14ac:dyDescent="0.25">
      <c r="A5" s="153" t="s">
        <v>3</v>
      </c>
      <c r="B5" s="154"/>
      <c r="C5" s="155" t="s">
        <v>64</v>
      </c>
      <c r="D5" s="156"/>
      <c r="E5" s="159" t="s">
        <v>4</v>
      </c>
      <c r="F5" s="160"/>
    </row>
    <row r="6" spans="1:12" ht="14.45" customHeight="1" x14ac:dyDescent="0.25">
      <c r="A6" s="153" t="s">
        <v>5</v>
      </c>
      <c r="B6" s="154"/>
      <c r="C6" s="157"/>
      <c r="D6" s="158"/>
      <c r="E6" s="159" t="s">
        <v>65</v>
      </c>
      <c r="F6" s="161"/>
    </row>
    <row r="7" spans="1:12" ht="15" customHeight="1" thickBot="1" x14ac:dyDescent="0.3">
      <c r="A7" s="162" t="s">
        <v>6</v>
      </c>
      <c r="B7" s="163"/>
      <c r="C7" s="100" t="s">
        <v>66</v>
      </c>
      <c r="D7" s="100" t="s">
        <v>7</v>
      </c>
      <c r="E7" s="100" t="s">
        <v>66</v>
      </c>
      <c r="F7" s="101" t="s">
        <v>7</v>
      </c>
    </row>
    <row r="8" spans="1:12" ht="15.75" x14ac:dyDescent="0.25">
      <c r="A8" s="28" t="s">
        <v>8</v>
      </c>
      <c r="B8" s="29"/>
      <c r="C8" s="32">
        <v>0</v>
      </c>
      <c r="D8" s="32">
        <v>0</v>
      </c>
      <c r="E8" s="32">
        <v>0</v>
      </c>
      <c r="F8" s="32">
        <v>0</v>
      </c>
      <c r="G8" s="34"/>
      <c r="H8" s="34"/>
      <c r="I8" s="34"/>
      <c r="J8" s="34"/>
      <c r="K8" s="34"/>
      <c r="L8" s="34"/>
    </row>
    <row r="9" spans="1:12" ht="15.75" x14ac:dyDescent="0.25">
      <c r="A9" s="5" t="s">
        <v>9</v>
      </c>
      <c r="B9" s="6"/>
      <c r="C9" s="4"/>
      <c r="D9" s="18"/>
      <c r="E9" s="4"/>
      <c r="F9" s="4"/>
    </row>
    <row r="10" spans="1:12" ht="15.75" x14ac:dyDescent="0.25">
      <c r="A10" s="5" t="s">
        <v>10</v>
      </c>
      <c r="B10" s="6"/>
      <c r="C10" s="4"/>
      <c r="D10" s="18"/>
      <c r="E10" s="4"/>
      <c r="F10" s="4"/>
    </row>
    <row r="11" spans="1:12" ht="15.75" x14ac:dyDescent="0.25">
      <c r="A11" s="5" t="s">
        <v>11</v>
      </c>
      <c r="B11" s="6"/>
      <c r="C11" s="4"/>
      <c r="D11" s="18"/>
      <c r="E11" s="4"/>
      <c r="F11" s="4"/>
    </row>
    <row r="12" spans="1:12" ht="15.75" x14ac:dyDescent="0.25">
      <c r="A12" s="30" t="s">
        <v>12</v>
      </c>
      <c r="B12" s="31"/>
      <c r="C12" s="35">
        <f>C13+C19</f>
        <v>12089</v>
      </c>
      <c r="D12" s="35">
        <f>D13+D19</f>
        <v>12300000</v>
      </c>
      <c r="E12" s="35">
        <f>E13+E19</f>
        <v>0</v>
      </c>
      <c r="F12" s="35">
        <f t="shared" ref="F12" si="0">F13+F19</f>
        <v>24000000</v>
      </c>
      <c r="G12" s="34"/>
      <c r="H12" s="34"/>
      <c r="I12" s="34"/>
      <c r="J12" s="34"/>
      <c r="K12" s="34"/>
      <c r="L12" s="34"/>
    </row>
    <row r="13" spans="1:12" ht="15.75" x14ac:dyDescent="0.25">
      <c r="A13" s="30" t="s">
        <v>9</v>
      </c>
      <c r="B13" s="31"/>
      <c r="C13" s="35">
        <f t="shared" ref="C13:F13" si="1">SUM(C14:C18)</f>
        <v>9702</v>
      </c>
      <c r="D13" s="35">
        <f t="shared" si="1"/>
        <v>8400000</v>
      </c>
      <c r="E13" s="35">
        <f t="shared" si="1"/>
        <v>0</v>
      </c>
      <c r="F13" s="35">
        <f t="shared" si="1"/>
        <v>15300000</v>
      </c>
      <c r="G13" s="34"/>
      <c r="H13" s="34"/>
      <c r="I13" s="34"/>
      <c r="J13" s="34"/>
      <c r="K13" s="34"/>
      <c r="L13" s="34"/>
    </row>
    <row r="14" spans="1:12" ht="15.75" x14ac:dyDescent="0.25">
      <c r="A14" s="7"/>
      <c r="B14" s="8" t="s">
        <v>13</v>
      </c>
      <c r="C14" s="4">
        <v>4510</v>
      </c>
      <c r="D14" s="4">
        <f>16*300000</f>
        <v>4800000</v>
      </c>
      <c r="E14" s="4"/>
      <c r="F14" s="4">
        <f>6*300000</f>
        <v>1800000</v>
      </c>
    </row>
    <row r="15" spans="1:12" ht="15.75" x14ac:dyDescent="0.25">
      <c r="A15" s="7"/>
      <c r="B15" s="8" t="s">
        <v>14</v>
      </c>
      <c r="C15" s="4">
        <v>2121</v>
      </c>
      <c r="D15" s="4">
        <f>11*300000</f>
        <v>3300000</v>
      </c>
      <c r="E15" s="4"/>
      <c r="F15" s="4">
        <f>24*300000</f>
        <v>7200000</v>
      </c>
    </row>
    <row r="16" spans="1:12" ht="15.75" x14ac:dyDescent="0.25">
      <c r="A16" s="7"/>
      <c r="B16" s="8" t="s">
        <v>15</v>
      </c>
      <c r="C16" s="4">
        <v>3071</v>
      </c>
      <c r="D16" s="4">
        <f>1*300000</f>
        <v>300000</v>
      </c>
      <c r="E16" s="4"/>
      <c r="F16" s="4">
        <f>21*300000</f>
        <v>6300000</v>
      </c>
    </row>
    <row r="17" spans="1:6" ht="15.75" x14ac:dyDescent="0.25">
      <c r="A17" s="7"/>
      <c r="B17" s="8" t="s">
        <v>16</v>
      </c>
      <c r="C17" s="4"/>
      <c r="D17" s="18"/>
      <c r="E17" s="4"/>
      <c r="F17" s="4"/>
    </row>
    <row r="18" spans="1:6" ht="15.75" x14ac:dyDescent="0.25">
      <c r="A18" s="7"/>
      <c r="B18" s="8" t="s">
        <v>17</v>
      </c>
      <c r="C18" s="4"/>
      <c r="D18" s="18"/>
      <c r="E18" s="4"/>
      <c r="F18" s="4"/>
    </row>
    <row r="19" spans="1:6" ht="15.75" x14ac:dyDescent="0.25">
      <c r="A19" s="30" t="s">
        <v>10</v>
      </c>
      <c r="B19" s="31"/>
      <c r="C19" s="35">
        <f t="shared" ref="C19:F19" si="2">SUM(C20:C25)</f>
        <v>2387</v>
      </c>
      <c r="D19" s="35">
        <f t="shared" si="2"/>
        <v>3900000</v>
      </c>
      <c r="E19" s="35">
        <f t="shared" si="2"/>
        <v>0</v>
      </c>
      <c r="F19" s="35">
        <f t="shared" si="2"/>
        <v>8700000</v>
      </c>
    </row>
    <row r="20" spans="1:6" ht="15.75" x14ac:dyDescent="0.25">
      <c r="A20" s="7"/>
      <c r="B20" s="8" t="s">
        <v>18</v>
      </c>
      <c r="C20" s="4"/>
      <c r="D20" s="20"/>
      <c r="E20" s="4"/>
      <c r="F20" s="4"/>
    </row>
    <row r="21" spans="1:6" ht="15.75" x14ac:dyDescent="0.25">
      <c r="A21" s="7"/>
      <c r="B21" s="8" t="s">
        <v>19</v>
      </c>
      <c r="C21" s="4"/>
      <c r="D21" s="20"/>
      <c r="E21" s="4"/>
      <c r="F21" s="4">
        <f>16*300000</f>
        <v>4800000</v>
      </c>
    </row>
    <row r="22" spans="1:6" ht="15.75" x14ac:dyDescent="0.25">
      <c r="A22" s="7"/>
      <c r="B22" s="8" t="s">
        <v>20</v>
      </c>
      <c r="C22" s="4"/>
      <c r="D22" s="20"/>
      <c r="E22" s="4"/>
      <c r="F22" s="4"/>
    </row>
    <row r="23" spans="1:6" ht="15.75" x14ac:dyDescent="0.25">
      <c r="A23" s="7"/>
      <c r="B23" s="8" t="s">
        <v>21</v>
      </c>
      <c r="C23" s="4"/>
      <c r="D23" s="20"/>
      <c r="E23" s="4"/>
      <c r="F23" s="4"/>
    </row>
    <row r="24" spans="1:6" ht="15.75" x14ac:dyDescent="0.25">
      <c r="A24" s="7"/>
      <c r="B24" s="8" t="s">
        <v>22</v>
      </c>
      <c r="C24" s="4"/>
      <c r="D24" s="20"/>
      <c r="E24" s="4"/>
      <c r="F24" s="4"/>
    </row>
    <row r="25" spans="1:6" ht="15.75" x14ac:dyDescent="0.25">
      <c r="A25" s="7"/>
      <c r="B25" s="8" t="s">
        <v>23</v>
      </c>
      <c r="C25" s="2">
        <v>2387</v>
      </c>
      <c r="D25" s="4">
        <f>13*300000</f>
        <v>3900000</v>
      </c>
      <c r="E25" s="4"/>
      <c r="F25" s="4">
        <f>13*300000</f>
        <v>3900000</v>
      </c>
    </row>
    <row r="26" spans="1:6" ht="15.75" x14ac:dyDescent="0.25">
      <c r="A26" s="30" t="s">
        <v>24</v>
      </c>
      <c r="B26" s="31"/>
      <c r="C26" s="35">
        <f>C27+C34</f>
        <v>3061</v>
      </c>
      <c r="D26" s="35">
        <f>D27+D34</f>
        <v>4500000</v>
      </c>
      <c r="E26" s="35">
        <f>E27+E34</f>
        <v>0</v>
      </c>
      <c r="F26" s="35">
        <f t="shared" ref="F26" si="3">F27+F34</f>
        <v>14700000</v>
      </c>
    </row>
    <row r="27" spans="1:6" ht="15.75" x14ac:dyDescent="0.25">
      <c r="A27" s="30" t="s">
        <v>9</v>
      </c>
      <c r="B27" s="31"/>
      <c r="C27" s="35">
        <f t="shared" ref="C27:F27" si="4">SUM(C28:C33)</f>
        <v>3061</v>
      </c>
      <c r="D27" s="35">
        <f t="shared" si="4"/>
        <v>4500000</v>
      </c>
      <c r="E27" s="35">
        <f t="shared" si="4"/>
        <v>0</v>
      </c>
      <c r="F27" s="35">
        <f t="shared" si="4"/>
        <v>14700000</v>
      </c>
    </row>
    <row r="28" spans="1:6" ht="15.75" x14ac:dyDescent="0.25">
      <c r="A28" s="5"/>
      <c r="B28" s="9" t="s">
        <v>25</v>
      </c>
      <c r="C28" s="4"/>
      <c r="D28" s="20"/>
      <c r="E28" s="4"/>
      <c r="F28" s="4"/>
    </row>
    <row r="29" spans="1:6" ht="15.75" x14ac:dyDescent="0.25">
      <c r="A29" s="5"/>
      <c r="B29" s="9" t="s">
        <v>26</v>
      </c>
      <c r="C29" s="4"/>
      <c r="D29" s="20"/>
      <c r="E29" s="4"/>
      <c r="F29" s="4"/>
    </row>
    <row r="30" spans="1:6" ht="15.75" x14ac:dyDescent="0.25">
      <c r="A30" s="5"/>
      <c r="B30" s="9" t="s">
        <v>27</v>
      </c>
      <c r="C30" s="4"/>
      <c r="D30" s="20"/>
      <c r="E30" s="4"/>
      <c r="F30" s="4">
        <f>14*300000</f>
        <v>4200000</v>
      </c>
    </row>
    <row r="31" spans="1:6" ht="15.75" x14ac:dyDescent="0.25">
      <c r="A31" s="5"/>
      <c r="B31" s="9" t="s">
        <v>28</v>
      </c>
      <c r="C31" s="4"/>
      <c r="D31" s="21"/>
      <c r="E31" s="4"/>
      <c r="F31" s="4">
        <f>20*300000</f>
        <v>6000000</v>
      </c>
    </row>
    <row r="32" spans="1:6" ht="15.75" x14ac:dyDescent="0.25">
      <c r="A32" s="5"/>
      <c r="B32" s="9" t="s">
        <v>29</v>
      </c>
      <c r="C32" s="4"/>
      <c r="D32" s="43"/>
      <c r="E32" s="4"/>
      <c r="F32" s="4"/>
    </row>
    <row r="33" spans="1:6" ht="15.75" x14ac:dyDescent="0.25">
      <c r="A33" s="5"/>
      <c r="B33" s="9" t="s">
        <v>30</v>
      </c>
      <c r="C33" s="2">
        <v>3061</v>
      </c>
      <c r="D33" s="4">
        <f>15*300000</f>
        <v>4500000</v>
      </c>
      <c r="E33" s="4"/>
      <c r="F33" s="4">
        <f>15*300000</f>
        <v>4500000</v>
      </c>
    </row>
    <row r="34" spans="1:6" ht="15.75" x14ac:dyDescent="0.25">
      <c r="A34" s="30" t="s">
        <v>10</v>
      </c>
      <c r="B34" s="31"/>
      <c r="C34" s="35">
        <f>SUM(C35:C39)</f>
        <v>0</v>
      </c>
      <c r="D34" s="35">
        <f>SUM(D35:D39)</f>
        <v>0</v>
      </c>
      <c r="E34" s="35">
        <f>SUM(E35:E39)</f>
        <v>0</v>
      </c>
      <c r="F34" s="35">
        <f t="shared" ref="F34" si="5">SUM(F35:F39)</f>
        <v>0</v>
      </c>
    </row>
    <row r="35" spans="1:6" ht="15.75" x14ac:dyDescent="0.25">
      <c r="A35" s="5"/>
      <c r="B35" s="9" t="s">
        <v>31</v>
      </c>
      <c r="C35" s="4"/>
      <c r="D35" s="18"/>
      <c r="E35" s="4"/>
      <c r="F35" s="4"/>
    </row>
    <row r="36" spans="1:6" ht="15.75" x14ac:dyDescent="0.25">
      <c r="A36" s="5"/>
      <c r="B36" s="9" t="s">
        <v>32</v>
      </c>
      <c r="C36" s="4"/>
      <c r="D36" s="18"/>
      <c r="E36" s="4"/>
      <c r="F36" s="4"/>
    </row>
    <row r="37" spans="1:6" ht="15.75" x14ac:dyDescent="0.25">
      <c r="A37" s="5"/>
      <c r="B37" s="9" t="s">
        <v>33</v>
      </c>
      <c r="C37" s="4"/>
      <c r="D37" s="20"/>
      <c r="E37" s="4"/>
      <c r="F37" s="4"/>
    </row>
    <row r="38" spans="1:6" ht="15.75" x14ac:dyDescent="0.25">
      <c r="A38" s="5"/>
      <c r="B38" s="9" t="s">
        <v>34</v>
      </c>
      <c r="C38" s="4"/>
      <c r="D38" s="20"/>
      <c r="E38" s="4"/>
      <c r="F38" s="4"/>
    </row>
    <row r="39" spans="1:6" ht="16.5" thickBot="1" x14ac:dyDescent="0.3">
      <c r="A39" s="16"/>
      <c r="B39" s="17" t="s">
        <v>35</v>
      </c>
      <c r="C39" s="4"/>
      <c r="D39" s="24"/>
      <c r="E39" s="4"/>
      <c r="F39" s="4"/>
    </row>
    <row r="40" spans="1:6" ht="15.75" x14ac:dyDescent="0.25">
      <c r="A40" s="37" t="s">
        <v>36</v>
      </c>
      <c r="B40" s="38"/>
      <c r="C40" s="35">
        <f>C41+C48</f>
        <v>3280</v>
      </c>
      <c r="D40" s="35">
        <f>D41+D48</f>
        <v>3000000</v>
      </c>
      <c r="E40" s="35">
        <f>E41+E48</f>
        <v>0</v>
      </c>
      <c r="F40" s="35">
        <f t="shared" ref="F40" si="6">F41+F48</f>
        <v>3000000</v>
      </c>
    </row>
    <row r="41" spans="1:6" ht="15.75" x14ac:dyDescent="0.25">
      <c r="A41" s="30" t="s">
        <v>9</v>
      </c>
      <c r="B41" s="31"/>
      <c r="C41" s="35">
        <f t="shared" ref="C41:F41" si="7">SUM(C42:C47)</f>
        <v>3280</v>
      </c>
      <c r="D41" s="35">
        <f t="shared" si="7"/>
        <v>3000000</v>
      </c>
      <c r="E41" s="35">
        <f t="shared" si="7"/>
        <v>0</v>
      </c>
      <c r="F41" s="35">
        <f t="shared" si="7"/>
        <v>3000000</v>
      </c>
    </row>
    <row r="42" spans="1:6" ht="15.75" x14ac:dyDescent="0.25">
      <c r="A42" s="5"/>
      <c r="B42" s="11" t="s">
        <v>37</v>
      </c>
      <c r="C42" s="4"/>
      <c r="D42" s="20"/>
      <c r="E42" s="4"/>
      <c r="F42" s="4"/>
    </row>
    <row r="43" spans="1:6" ht="15.75" x14ac:dyDescent="0.25">
      <c r="A43" s="5"/>
      <c r="B43" s="11" t="s">
        <v>38</v>
      </c>
      <c r="C43" s="4"/>
      <c r="D43" s="20"/>
      <c r="E43" s="4"/>
      <c r="F43" s="4"/>
    </row>
    <row r="44" spans="1:6" ht="15.75" x14ac:dyDescent="0.25">
      <c r="A44" s="5"/>
      <c r="B44" s="11" t="s">
        <v>39</v>
      </c>
      <c r="C44" s="4"/>
      <c r="D44" s="20"/>
      <c r="E44" s="4"/>
      <c r="F44" s="4"/>
    </row>
    <row r="45" spans="1:6" ht="15.75" x14ac:dyDescent="0.25">
      <c r="A45" s="5"/>
      <c r="B45" s="11" t="s">
        <v>40</v>
      </c>
      <c r="C45" s="4"/>
      <c r="D45" s="20"/>
      <c r="E45" s="4"/>
      <c r="F45" s="4"/>
    </row>
    <row r="46" spans="1:6" ht="15.75" x14ac:dyDescent="0.25">
      <c r="A46" s="5"/>
      <c r="B46" s="11" t="s">
        <v>41</v>
      </c>
      <c r="C46" s="4"/>
      <c r="D46" s="22"/>
      <c r="E46" s="4"/>
      <c r="F46" s="4"/>
    </row>
    <row r="47" spans="1:6" ht="15.75" x14ac:dyDescent="0.25">
      <c r="A47" s="5"/>
      <c r="B47" s="11" t="s">
        <v>42</v>
      </c>
      <c r="C47" s="2">
        <v>3280</v>
      </c>
      <c r="D47" s="4">
        <f>10*300000</f>
        <v>3000000</v>
      </c>
      <c r="E47" s="4"/>
      <c r="F47" s="4">
        <f>10*300000</f>
        <v>3000000</v>
      </c>
    </row>
    <row r="48" spans="1:6" ht="15.75" x14ac:dyDescent="0.25">
      <c r="A48" s="30" t="s">
        <v>10</v>
      </c>
      <c r="B48" s="31"/>
      <c r="C48" s="35">
        <f>SUM(C49:C53)</f>
        <v>0</v>
      </c>
      <c r="D48" s="35">
        <f>SUM(D49:D53)</f>
        <v>0</v>
      </c>
      <c r="E48" s="35">
        <f>SUM(E49:E53)</f>
        <v>0</v>
      </c>
      <c r="F48" s="35">
        <f t="shared" ref="F48" si="8">SUM(F49:F53)</f>
        <v>0</v>
      </c>
    </row>
    <row r="49" spans="1:6" ht="15.75" x14ac:dyDescent="0.25">
      <c r="A49" s="5"/>
      <c r="B49" s="11" t="s">
        <v>43</v>
      </c>
      <c r="C49" s="4"/>
      <c r="D49" s="22"/>
      <c r="E49" s="4"/>
      <c r="F49" s="4"/>
    </row>
    <row r="50" spans="1:6" ht="15.75" x14ac:dyDescent="0.25">
      <c r="A50" s="5"/>
      <c r="B50" s="11" t="s">
        <v>44</v>
      </c>
      <c r="C50" s="4"/>
      <c r="D50" s="22"/>
      <c r="E50" s="4"/>
      <c r="F50" s="4"/>
    </row>
    <row r="51" spans="1:6" ht="15.75" x14ac:dyDescent="0.25">
      <c r="A51" s="5"/>
      <c r="B51" s="11" t="s">
        <v>45</v>
      </c>
      <c r="C51" s="4"/>
      <c r="D51" s="22"/>
      <c r="E51" s="4"/>
      <c r="F51" s="4"/>
    </row>
    <row r="52" spans="1:6" ht="15.75" x14ac:dyDescent="0.25">
      <c r="A52" s="5"/>
      <c r="B52" s="11" t="s">
        <v>46</v>
      </c>
      <c r="C52" s="4"/>
      <c r="D52" s="22"/>
      <c r="E52" s="4"/>
      <c r="F52" s="4"/>
    </row>
    <row r="53" spans="1:6" ht="15.75" x14ac:dyDescent="0.25">
      <c r="A53" s="5"/>
      <c r="B53" s="11" t="s">
        <v>29</v>
      </c>
      <c r="C53" s="4"/>
      <c r="D53" s="21"/>
      <c r="E53" s="4"/>
      <c r="F53" s="4"/>
    </row>
    <row r="54" spans="1:6" ht="15.75" x14ac:dyDescent="0.25">
      <c r="A54" s="30" t="s">
        <v>47</v>
      </c>
      <c r="B54" s="31"/>
      <c r="C54" s="35">
        <f>C55+C63</f>
        <v>0</v>
      </c>
      <c r="D54" s="35">
        <f>D55+D63</f>
        <v>0</v>
      </c>
      <c r="E54" s="35">
        <f>E55+E63</f>
        <v>0</v>
      </c>
      <c r="F54" s="35">
        <f t="shared" ref="F54" si="9">F55+F63</f>
        <v>0</v>
      </c>
    </row>
    <row r="55" spans="1:6" ht="15.75" x14ac:dyDescent="0.25">
      <c r="A55" s="30" t="s">
        <v>9</v>
      </c>
      <c r="B55" s="31"/>
      <c r="C55" s="35">
        <f>SUM(C56:C62)</f>
        <v>0</v>
      </c>
      <c r="D55" s="35">
        <f>SUM(D56:D62)</f>
        <v>0</v>
      </c>
      <c r="E55" s="35">
        <f>SUM(E56:E62)</f>
        <v>0</v>
      </c>
      <c r="F55" s="35">
        <f t="shared" ref="F55" si="10">SUM(F56:F62)</f>
        <v>0</v>
      </c>
    </row>
    <row r="56" spans="1:6" ht="15.75" x14ac:dyDescent="0.25">
      <c r="A56" s="5"/>
      <c r="B56" s="12" t="s">
        <v>48</v>
      </c>
      <c r="C56" s="4"/>
      <c r="D56" s="20"/>
      <c r="E56" s="4"/>
      <c r="F56" s="4"/>
    </row>
    <row r="57" spans="1:6" ht="15.75" x14ac:dyDescent="0.25">
      <c r="A57" s="5"/>
      <c r="B57" s="12" t="s">
        <v>49</v>
      </c>
      <c r="C57" s="4"/>
      <c r="D57" s="20"/>
      <c r="E57" s="4"/>
      <c r="F57" s="4"/>
    </row>
    <row r="58" spans="1:6" ht="15.75" x14ac:dyDescent="0.25">
      <c r="A58" s="5"/>
      <c r="B58" s="12" t="s">
        <v>50</v>
      </c>
      <c r="C58" s="4"/>
      <c r="D58" s="20"/>
      <c r="E58" s="4"/>
      <c r="F58" s="4"/>
    </row>
    <row r="59" spans="1:6" ht="15.75" x14ac:dyDescent="0.25">
      <c r="A59" s="5"/>
      <c r="B59" s="12" t="s">
        <v>51</v>
      </c>
      <c r="C59" s="4"/>
      <c r="D59" s="20"/>
      <c r="E59" s="4"/>
      <c r="F59" s="4"/>
    </row>
    <row r="60" spans="1:6" ht="15.75" x14ac:dyDescent="0.25">
      <c r="A60" s="5"/>
      <c r="B60" s="12" t="s">
        <v>52</v>
      </c>
      <c r="C60" s="4"/>
      <c r="D60" s="20"/>
      <c r="E60" s="4"/>
      <c r="F60" s="4"/>
    </row>
    <row r="61" spans="1:6" ht="15.75" x14ac:dyDescent="0.25">
      <c r="A61" s="5"/>
      <c r="B61" s="12" t="s">
        <v>53</v>
      </c>
      <c r="C61" s="4"/>
      <c r="D61" s="20"/>
      <c r="E61" s="4"/>
      <c r="F61" s="4"/>
    </row>
    <row r="62" spans="1:6" ht="15.75" x14ac:dyDescent="0.25">
      <c r="A62" s="5"/>
      <c r="B62" s="12" t="s">
        <v>54</v>
      </c>
      <c r="C62" s="4"/>
      <c r="D62" s="20"/>
      <c r="E62" s="4"/>
      <c r="F62" s="4"/>
    </row>
    <row r="63" spans="1:6" ht="15.75" x14ac:dyDescent="0.25">
      <c r="A63" s="30" t="s">
        <v>10</v>
      </c>
      <c r="B63" s="31"/>
      <c r="C63" s="35">
        <f>SUM(C64:C71)</f>
        <v>0</v>
      </c>
      <c r="D63" s="35">
        <f>SUM(D64:D71)</f>
        <v>0</v>
      </c>
      <c r="E63" s="35">
        <f>SUM(E64:E71)</f>
        <v>0</v>
      </c>
      <c r="F63" s="35">
        <f t="shared" ref="F63" si="11">SUM(F64:F71)</f>
        <v>0</v>
      </c>
    </row>
    <row r="64" spans="1:6" ht="15.75" x14ac:dyDescent="0.25">
      <c r="A64" s="5"/>
      <c r="B64" s="12" t="s">
        <v>55</v>
      </c>
      <c r="C64" s="4"/>
      <c r="D64" s="18"/>
      <c r="E64" s="4"/>
      <c r="F64" s="4"/>
    </row>
    <row r="65" spans="1:6" ht="15.75" x14ac:dyDescent="0.25">
      <c r="A65" s="5"/>
      <c r="B65" s="12" t="s">
        <v>56</v>
      </c>
      <c r="C65" s="4"/>
      <c r="D65" s="18"/>
      <c r="E65" s="4"/>
      <c r="F65" s="4"/>
    </row>
    <row r="66" spans="1:6" ht="15.75" x14ac:dyDescent="0.25">
      <c r="A66" s="5"/>
      <c r="B66" s="12" t="s">
        <v>57</v>
      </c>
      <c r="C66" s="4"/>
      <c r="D66" s="18"/>
      <c r="E66" s="4"/>
      <c r="F66" s="4"/>
    </row>
    <row r="67" spans="1:6" ht="15.75" x14ac:dyDescent="0.25">
      <c r="A67" s="5"/>
      <c r="B67" s="12" t="s">
        <v>58</v>
      </c>
      <c r="C67" s="4"/>
      <c r="D67" s="18"/>
      <c r="E67" s="4"/>
      <c r="F67" s="4"/>
    </row>
    <row r="68" spans="1:6" ht="15.75" x14ac:dyDescent="0.25">
      <c r="A68" s="5"/>
      <c r="B68" s="12" t="s">
        <v>59</v>
      </c>
      <c r="C68" s="4"/>
      <c r="D68" s="18"/>
      <c r="E68" s="4"/>
      <c r="F68" s="4"/>
    </row>
    <row r="69" spans="1:6" ht="15.75" x14ac:dyDescent="0.25">
      <c r="A69" s="5"/>
      <c r="B69" s="12" t="s">
        <v>60</v>
      </c>
      <c r="C69" s="4"/>
      <c r="D69" s="18"/>
      <c r="E69" s="4"/>
      <c r="F69" s="4"/>
    </row>
    <row r="70" spans="1:6" ht="15.75" x14ac:dyDescent="0.25">
      <c r="A70" s="5"/>
      <c r="B70" s="12" t="s">
        <v>61</v>
      </c>
      <c r="C70" s="4"/>
      <c r="D70" s="18"/>
      <c r="E70" s="4"/>
      <c r="F70" s="4"/>
    </row>
    <row r="71" spans="1:6" ht="15.75" x14ac:dyDescent="0.25">
      <c r="A71" s="5"/>
      <c r="B71" s="12" t="s">
        <v>62</v>
      </c>
      <c r="C71" s="4"/>
      <c r="D71" s="18"/>
      <c r="E71" s="4"/>
      <c r="F71" s="4"/>
    </row>
    <row r="72" spans="1:6" ht="15.75" x14ac:dyDescent="0.25">
      <c r="A72" s="30" t="s">
        <v>63</v>
      </c>
      <c r="B72" s="31"/>
      <c r="C72" s="35">
        <f t="shared" ref="C72:E73" si="12">C8+C12+C26+C40+C54</f>
        <v>18430</v>
      </c>
      <c r="D72" s="35">
        <f t="shared" si="12"/>
        <v>19800000</v>
      </c>
      <c r="E72" s="35">
        <f t="shared" si="12"/>
        <v>0</v>
      </c>
      <c r="F72" s="35">
        <f t="shared" ref="F72" si="13">F8+F12+F26+F40+F54</f>
        <v>41700000</v>
      </c>
    </row>
    <row r="73" spans="1:6" ht="15.75" x14ac:dyDescent="0.25">
      <c r="A73" s="30" t="s">
        <v>9</v>
      </c>
      <c r="B73" s="31"/>
      <c r="C73" s="35">
        <f t="shared" si="12"/>
        <v>16043</v>
      </c>
      <c r="D73" s="35">
        <f t="shared" si="12"/>
        <v>15900000</v>
      </c>
      <c r="E73" s="35">
        <f t="shared" si="12"/>
        <v>0</v>
      </c>
      <c r="F73" s="35">
        <f t="shared" ref="F73" si="14">F9+F13+F27+F41+F55</f>
        <v>33000000</v>
      </c>
    </row>
    <row r="74" spans="1:6" ht="15.75" x14ac:dyDescent="0.25">
      <c r="A74" s="30" t="s">
        <v>10</v>
      </c>
      <c r="B74" s="31"/>
      <c r="C74" s="35">
        <f>C10+C19+C34+C48+C63</f>
        <v>2387</v>
      </c>
      <c r="D74" s="35">
        <f>D10+D19+D34+D48+D63</f>
        <v>3900000</v>
      </c>
      <c r="E74" s="35">
        <f>E10+E19+E34+E48+E63</f>
        <v>0</v>
      </c>
      <c r="F74" s="35">
        <f t="shared" ref="F74" si="15">F10+F19+F34+F48+F63</f>
        <v>8700000</v>
      </c>
    </row>
    <row r="75" spans="1:6" ht="16.5" thickBot="1" x14ac:dyDescent="0.3">
      <c r="A75" s="39" t="s">
        <v>11</v>
      </c>
      <c r="B75" s="40"/>
      <c r="C75" s="41">
        <f>C11</f>
        <v>0</v>
      </c>
      <c r="D75" s="41">
        <f>D11</f>
        <v>0</v>
      </c>
      <c r="E75" s="41">
        <f>E11</f>
        <v>0</v>
      </c>
      <c r="F75" s="41">
        <f t="shared" ref="F75" si="16">F11</f>
        <v>0</v>
      </c>
    </row>
    <row r="76" spans="1:6" ht="15.75" x14ac:dyDescent="0.25">
      <c r="C76" s="25"/>
      <c r="D76" s="26"/>
      <c r="E76" s="107"/>
    </row>
    <row r="77" spans="1:6" ht="15.75" x14ac:dyDescent="0.25">
      <c r="C77" s="25"/>
      <c r="D77" s="26"/>
    </row>
    <row r="78" spans="1:6" ht="15.75" x14ac:dyDescent="0.25">
      <c r="C78" s="25"/>
      <c r="D78" s="26"/>
    </row>
    <row r="79" spans="1:6" ht="15.75" x14ac:dyDescent="0.25">
      <c r="C79" s="25"/>
      <c r="D79" s="26"/>
    </row>
  </sheetData>
  <mergeCells count="11">
    <mergeCell ref="A7:B7"/>
    <mergeCell ref="A5:B5"/>
    <mergeCell ref="C5:D6"/>
    <mergeCell ref="E5:F5"/>
    <mergeCell ref="A6:B6"/>
    <mergeCell ref="E6:F6"/>
    <mergeCell ref="A1:F1"/>
    <mergeCell ref="A2:F2"/>
    <mergeCell ref="A3:F3"/>
    <mergeCell ref="A4:B4"/>
    <mergeCell ref="C4:F4"/>
  </mergeCells>
  <pageMargins left="0.7" right="0.7" top="0.75" bottom="0.7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9"/>
  <sheetViews>
    <sheetView tabSelected="1" zoomScale="85" zoomScaleNormal="85" workbookViewId="0">
      <selection activeCell="A2" sqref="A2:G2"/>
    </sheetView>
  </sheetViews>
  <sheetFormatPr defaultColWidth="9.140625" defaultRowHeight="15.75" x14ac:dyDescent="0.25"/>
  <cols>
    <col min="1" max="1" width="3.7109375" style="91" customWidth="1"/>
    <col min="2" max="2" width="20.28515625" style="91" customWidth="1"/>
    <col min="3" max="3" width="12.85546875" style="91" customWidth="1"/>
    <col min="4" max="4" width="17.28515625" style="99" customWidth="1"/>
    <col min="5" max="5" width="11.85546875" style="91" customWidth="1"/>
    <col min="6" max="6" width="18.7109375" style="91" customWidth="1"/>
    <col min="7" max="7" width="15.28515625" style="45" customWidth="1"/>
    <col min="8" max="252" width="9.140625" style="45"/>
    <col min="253" max="253" width="3.7109375" style="45" customWidth="1"/>
    <col min="254" max="254" width="22.5703125" style="45" customWidth="1"/>
    <col min="255" max="255" width="14.7109375" style="45" customWidth="1"/>
    <col min="256" max="256" width="18.7109375" style="45" customWidth="1"/>
    <col min="257" max="257" width="14.7109375" style="45" customWidth="1"/>
    <col min="258" max="258" width="18.7109375" style="45" customWidth="1"/>
    <col min="259" max="259" width="14.7109375" style="45" customWidth="1"/>
    <col min="260" max="260" width="18.7109375" style="45" customWidth="1"/>
    <col min="261" max="261" width="22" style="45" customWidth="1"/>
    <col min="262" max="262" width="23.42578125" style="45" customWidth="1"/>
    <col min="263" max="263" width="25.42578125" style="45" customWidth="1"/>
    <col min="264" max="508" width="9.140625" style="45"/>
    <col min="509" max="509" width="3.7109375" style="45" customWidth="1"/>
    <col min="510" max="510" width="22.5703125" style="45" customWidth="1"/>
    <col min="511" max="511" width="14.7109375" style="45" customWidth="1"/>
    <col min="512" max="512" width="18.7109375" style="45" customWidth="1"/>
    <col min="513" max="513" width="14.7109375" style="45" customWidth="1"/>
    <col min="514" max="514" width="18.7109375" style="45" customWidth="1"/>
    <col min="515" max="515" width="14.7109375" style="45" customWidth="1"/>
    <col min="516" max="516" width="18.7109375" style="45" customWidth="1"/>
    <col min="517" max="517" width="22" style="45" customWidth="1"/>
    <col min="518" max="518" width="23.42578125" style="45" customWidth="1"/>
    <col min="519" max="519" width="25.42578125" style="45" customWidth="1"/>
    <col min="520" max="764" width="9.140625" style="45"/>
    <col min="765" max="765" width="3.7109375" style="45" customWidth="1"/>
    <col min="766" max="766" width="22.5703125" style="45" customWidth="1"/>
    <col min="767" max="767" width="14.7109375" style="45" customWidth="1"/>
    <col min="768" max="768" width="18.7109375" style="45" customWidth="1"/>
    <col min="769" max="769" width="14.7109375" style="45" customWidth="1"/>
    <col min="770" max="770" width="18.7109375" style="45" customWidth="1"/>
    <col min="771" max="771" width="14.7109375" style="45" customWidth="1"/>
    <col min="772" max="772" width="18.7109375" style="45" customWidth="1"/>
    <col min="773" max="773" width="22" style="45" customWidth="1"/>
    <col min="774" max="774" width="23.42578125" style="45" customWidth="1"/>
    <col min="775" max="775" width="25.42578125" style="45" customWidth="1"/>
    <col min="776" max="1020" width="9.140625" style="45"/>
    <col min="1021" max="1021" width="3.7109375" style="45" customWidth="1"/>
    <col min="1022" max="1022" width="22.5703125" style="45" customWidth="1"/>
    <col min="1023" max="1023" width="14.7109375" style="45" customWidth="1"/>
    <col min="1024" max="1024" width="18.7109375" style="45" customWidth="1"/>
    <col min="1025" max="1025" width="14.7109375" style="45" customWidth="1"/>
    <col min="1026" max="1026" width="18.7109375" style="45" customWidth="1"/>
    <col min="1027" max="1027" width="14.7109375" style="45" customWidth="1"/>
    <col min="1028" max="1028" width="18.7109375" style="45" customWidth="1"/>
    <col min="1029" max="1029" width="22" style="45" customWidth="1"/>
    <col min="1030" max="1030" width="23.42578125" style="45" customWidth="1"/>
    <col min="1031" max="1031" width="25.42578125" style="45" customWidth="1"/>
    <col min="1032" max="1276" width="9.140625" style="45"/>
    <col min="1277" max="1277" width="3.7109375" style="45" customWidth="1"/>
    <col min="1278" max="1278" width="22.5703125" style="45" customWidth="1"/>
    <col min="1279" max="1279" width="14.7109375" style="45" customWidth="1"/>
    <col min="1280" max="1280" width="18.7109375" style="45" customWidth="1"/>
    <col min="1281" max="1281" width="14.7109375" style="45" customWidth="1"/>
    <col min="1282" max="1282" width="18.7109375" style="45" customWidth="1"/>
    <col min="1283" max="1283" width="14.7109375" style="45" customWidth="1"/>
    <col min="1284" max="1284" width="18.7109375" style="45" customWidth="1"/>
    <col min="1285" max="1285" width="22" style="45" customWidth="1"/>
    <col min="1286" max="1286" width="23.42578125" style="45" customWidth="1"/>
    <col min="1287" max="1287" width="25.42578125" style="45" customWidth="1"/>
    <col min="1288" max="1532" width="9.140625" style="45"/>
    <col min="1533" max="1533" width="3.7109375" style="45" customWidth="1"/>
    <col min="1534" max="1534" width="22.5703125" style="45" customWidth="1"/>
    <col min="1535" max="1535" width="14.7109375" style="45" customWidth="1"/>
    <col min="1536" max="1536" width="18.7109375" style="45" customWidth="1"/>
    <col min="1537" max="1537" width="14.7109375" style="45" customWidth="1"/>
    <col min="1538" max="1538" width="18.7109375" style="45" customWidth="1"/>
    <col min="1539" max="1539" width="14.7109375" style="45" customWidth="1"/>
    <col min="1540" max="1540" width="18.7109375" style="45" customWidth="1"/>
    <col min="1541" max="1541" width="22" style="45" customWidth="1"/>
    <col min="1542" max="1542" width="23.42578125" style="45" customWidth="1"/>
    <col min="1543" max="1543" width="25.42578125" style="45" customWidth="1"/>
    <col min="1544" max="1788" width="9.140625" style="45"/>
    <col min="1789" max="1789" width="3.7109375" style="45" customWidth="1"/>
    <col min="1790" max="1790" width="22.5703125" style="45" customWidth="1"/>
    <col min="1791" max="1791" width="14.7109375" style="45" customWidth="1"/>
    <col min="1792" max="1792" width="18.7109375" style="45" customWidth="1"/>
    <col min="1793" max="1793" width="14.7109375" style="45" customWidth="1"/>
    <col min="1794" max="1794" width="18.7109375" style="45" customWidth="1"/>
    <col min="1795" max="1795" width="14.7109375" style="45" customWidth="1"/>
    <col min="1796" max="1796" width="18.7109375" style="45" customWidth="1"/>
    <col min="1797" max="1797" width="22" style="45" customWidth="1"/>
    <col min="1798" max="1798" width="23.42578125" style="45" customWidth="1"/>
    <col min="1799" max="1799" width="25.42578125" style="45" customWidth="1"/>
    <col min="1800" max="2044" width="9.140625" style="45"/>
    <col min="2045" max="2045" width="3.7109375" style="45" customWidth="1"/>
    <col min="2046" max="2046" width="22.5703125" style="45" customWidth="1"/>
    <col min="2047" max="2047" width="14.7109375" style="45" customWidth="1"/>
    <col min="2048" max="2048" width="18.7109375" style="45" customWidth="1"/>
    <col min="2049" max="2049" width="14.7109375" style="45" customWidth="1"/>
    <col min="2050" max="2050" width="18.7109375" style="45" customWidth="1"/>
    <col min="2051" max="2051" width="14.7109375" style="45" customWidth="1"/>
    <col min="2052" max="2052" width="18.7109375" style="45" customWidth="1"/>
    <col min="2053" max="2053" width="22" style="45" customWidth="1"/>
    <col min="2054" max="2054" width="23.42578125" style="45" customWidth="1"/>
    <col min="2055" max="2055" width="25.42578125" style="45" customWidth="1"/>
    <col min="2056" max="2300" width="9.140625" style="45"/>
    <col min="2301" max="2301" width="3.7109375" style="45" customWidth="1"/>
    <col min="2302" max="2302" width="22.5703125" style="45" customWidth="1"/>
    <col min="2303" max="2303" width="14.7109375" style="45" customWidth="1"/>
    <col min="2304" max="2304" width="18.7109375" style="45" customWidth="1"/>
    <col min="2305" max="2305" width="14.7109375" style="45" customWidth="1"/>
    <col min="2306" max="2306" width="18.7109375" style="45" customWidth="1"/>
    <col min="2307" max="2307" width="14.7109375" style="45" customWidth="1"/>
    <col min="2308" max="2308" width="18.7109375" style="45" customWidth="1"/>
    <col min="2309" max="2309" width="22" style="45" customWidth="1"/>
    <col min="2310" max="2310" width="23.42578125" style="45" customWidth="1"/>
    <col min="2311" max="2311" width="25.42578125" style="45" customWidth="1"/>
    <col min="2312" max="2556" width="9.140625" style="45"/>
    <col min="2557" max="2557" width="3.7109375" style="45" customWidth="1"/>
    <col min="2558" max="2558" width="22.5703125" style="45" customWidth="1"/>
    <col min="2559" max="2559" width="14.7109375" style="45" customWidth="1"/>
    <col min="2560" max="2560" width="18.7109375" style="45" customWidth="1"/>
    <col min="2561" max="2561" width="14.7109375" style="45" customWidth="1"/>
    <col min="2562" max="2562" width="18.7109375" style="45" customWidth="1"/>
    <col min="2563" max="2563" width="14.7109375" style="45" customWidth="1"/>
    <col min="2564" max="2564" width="18.7109375" style="45" customWidth="1"/>
    <col min="2565" max="2565" width="22" style="45" customWidth="1"/>
    <col min="2566" max="2566" width="23.42578125" style="45" customWidth="1"/>
    <col min="2567" max="2567" width="25.42578125" style="45" customWidth="1"/>
    <col min="2568" max="2812" width="9.140625" style="45"/>
    <col min="2813" max="2813" width="3.7109375" style="45" customWidth="1"/>
    <col min="2814" max="2814" width="22.5703125" style="45" customWidth="1"/>
    <col min="2815" max="2815" width="14.7109375" style="45" customWidth="1"/>
    <col min="2816" max="2816" width="18.7109375" style="45" customWidth="1"/>
    <col min="2817" max="2817" width="14.7109375" style="45" customWidth="1"/>
    <col min="2818" max="2818" width="18.7109375" style="45" customWidth="1"/>
    <col min="2819" max="2819" width="14.7109375" style="45" customWidth="1"/>
    <col min="2820" max="2820" width="18.7109375" style="45" customWidth="1"/>
    <col min="2821" max="2821" width="22" style="45" customWidth="1"/>
    <col min="2822" max="2822" width="23.42578125" style="45" customWidth="1"/>
    <col min="2823" max="2823" width="25.42578125" style="45" customWidth="1"/>
    <col min="2824" max="3068" width="9.140625" style="45"/>
    <col min="3069" max="3069" width="3.7109375" style="45" customWidth="1"/>
    <col min="3070" max="3070" width="22.5703125" style="45" customWidth="1"/>
    <col min="3071" max="3071" width="14.7109375" style="45" customWidth="1"/>
    <col min="3072" max="3072" width="18.7109375" style="45" customWidth="1"/>
    <col min="3073" max="3073" width="14.7109375" style="45" customWidth="1"/>
    <col min="3074" max="3074" width="18.7109375" style="45" customWidth="1"/>
    <col min="3075" max="3075" width="14.7109375" style="45" customWidth="1"/>
    <col min="3076" max="3076" width="18.7109375" style="45" customWidth="1"/>
    <col min="3077" max="3077" width="22" style="45" customWidth="1"/>
    <col min="3078" max="3078" width="23.42578125" style="45" customWidth="1"/>
    <col min="3079" max="3079" width="25.42578125" style="45" customWidth="1"/>
    <col min="3080" max="3324" width="9.140625" style="45"/>
    <col min="3325" max="3325" width="3.7109375" style="45" customWidth="1"/>
    <col min="3326" max="3326" width="22.5703125" style="45" customWidth="1"/>
    <col min="3327" max="3327" width="14.7109375" style="45" customWidth="1"/>
    <col min="3328" max="3328" width="18.7109375" style="45" customWidth="1"/>
    <col min="3329" max="3329" width="14.7109375" style="45" customWidth="1"/>
    <col min="3330" max="3330" width="18.7109375" style="45" customWidth="1"/>
    <col min="3331" max="3331" width="14.7109375" style="45" customWidth="1"/>
    <col min="3332" max="3332" width="18.7109375" style="45" customWidth="1"/>
    <col min="3333" max="3333" width="22" style="45" customWidth="1"/>
    <col min="3334" max="3334" width="23.42578125" style="45" customWidth="1"/>
    <col min="3335" max="3335" width="25.42578125" style="45" customWidth="1"/>
    <col min="3336" max="3580" width="9.140625" style="45"/>
    <col min="3581" max="3581" width="3.7109375" style="45" customWidth="1"/>
    <col min="3582" max="3582" width="22.5703125" style="45" customWidth="1"/>
    <col min="3583" max="3583" width="14.7109375" style="45" customWidth="1"/>
    <col min="3584" max="3584" width="18.7109375" style="45" customWidth="1"/>
    <col min="3585" max="3585" width="14.7109375" style="45" customWidth="1"/>
    <col min="3586" max="3586" width="18.7109375" style="45" customWidth="1"/>
    <col min="3587" max="3587" width="14.7109375" style="45" customWidth="1"/>
    <col min="3588" max="3588" width="18.7109375" style="45" customWidth="1"/>
    <col min="3589" max="3589" width="22" style="45" customWidth="1"/>
    <col min="3590" max="3590" width="23.42578125" style="45" customWidth="1"/>
    <col min="3591" max="3591" width="25.42578125" style="45" customWidth="1"/>
    <col min="3592" max="3836" width="9.140625" style="45"/>
    <col min="3837" max="3837" width="3.7109375" style="45" customWidth="1"/>
    <col min="3838" max="3838" width="22.5703125" style="45" customWidth="1"/>
    <col min="3839" max="3839" width="14.7109375" style="45" customWidth="1"/>
    <col min="3840" max="3840" width="18.7109375" style="45" customWidth="1"/>
    <col min="3841" max="3841" width="14.7109375" style="45" customWidth="1"/>
    <col min="3842" max="3842" width="18.7109375" style="45" customWidth="1"/>
    <col min="3843" max="3843" width="14.7109375" style="45" customWidth="1"/>
    <col min="3844" max="3844" width="18.7109375" style="45" customWidth="1"/>
    <col min="3845" max="3845" width="22" style="45" customWidth="1"/>
    <col min="3846" max="3846" width="23.42578125" style="45" customWidth="1"/>
    <col min="3847" max="3847" width="25.42578125" style="45" customWidth="1"/>
    <col min="3848" max="4092" width="9.140625" style="45"/>
    <col min="4093" max="4093" width="3.7109375" style="45" customWidth="1"/>
    <col min="4094" max="4094" width="22.5703125" style="45" customWidth="1"/>
    <col min="4095" max="4095" width="14.7109375" style="45" customWidth="1"/>
    <col min="4096" max="4096" width="18.7109375" style="45" customWidth="1"/>
    <col min="4097" max="4097" width="14.7109375" style="45" customWidth="1"/>
    <col min="4098" max="4098" width="18.7109375" style="45" customWidth="1"/>
    <col min="4099" max="4099" width="14.7109375" style="45" customWidth="1"/>
    <col min="4100" max="4100" width="18.7109375" style="45" customWidth="1"/>
    <col min="4101" max="4101" width="22" style="45" customWidth="1"/>
    <col min="4102" max="4102" width="23.42578125" style="45" customWidth="1"/>
    <col min="4103" max="4103" width="25.42578125" style="45" customWidth="1"/>
    <col min="4104" max="4348" width="9.140625" style="45"/>
    <col min="4349" max="4349" width="3.7109375" style="45" customWidth="1"/>
    <col min="4350" max="4350" width="22.5703125" style="45" customWidth="1"/>
    <col min="4351" max="4351" width="14.7109375" style="45" customWidth="1"/>
    <col min="4352" max="4352" width="18.7109375" style="45" customWidth="1"/>
    <col min="4353" max="4353" width="14.7109375" style="45" customWidth="1"/>
    <col min="4354" max="4354" width="18.7109375" style="45" customWidth="1"/>
    <col min="4355" max="4355" width="14.7109375" style="45" customWidth="1"/>
    <col min="4356" max="4356" width="18.7109375" style="45" customWidth="1"/>
    <col min="4357" max="4357" width="22" style="45" customWidth="1"/>
    <col min="4358" max="4358" width="23.42578125" style="45" customWidth="1"/>
    <col min="4359" max="4359" width="25.42578125" style="45" customWidth="1"/>
    <col min="4360" max="4604" width="9.140625" style="45"/>
    <col min="4605" max="4605" width="3.7109375" style="45" customWidth="1"/>
    <col min="4606" max="4606" width="22.5703125" style="45" customWidth="1"/>
    <col min="4607" max="4607" width="14.7109375" style="45" customWidth="1"/>
    <col min="4608" max="4608" width="18.7109375" style="45" customWidth="1"/>
    <col min="4609" max="4609" width="14.7109375" style="45" customWidth="1"/>
    <col min="4610" max="4610" width="18.7109375" style="45" customWidth="1"/>
    <col min="4611" max="4611" width="14.7109375" style="45" customWidth="1"/>
    <col min="4612" max="4612" width="18.7109375" style="45" customWidth="1"/>
    <col min="4613" max="4613" width="22" style="45" customWidth="1"/>
    <col min="4614" max="4614" width="23.42578125" style="45" customWidth="1"/>
    <col min="4615" max="4615" width="25.42578125" style="45" customWidth="1"/>
    <col min="4616" max="4860" width="9.140625" style="45"/>
    <col min="4861" max="4861" width="3.7109375" style="45" customWidth="1"/>
    <col min="4862" max="4862" width="22.5703125" style="45" customWidth="1"/>
    <col min="4863" max="4863" width="14.7109375" style="45" customWidth="1"/>
    <col min="4864" max="4864" width="18.7109375" style="45" customWidth="1"/>
    <col min="4865" max="4865" width="14.7109375" style="45" customWidth="1"/>
    <col min="4866" max="4866" width="18.7109375" style="45" customWidth="1"/>
    <col min="4867" max="4867" width="14.7109375" style="45" customWidth="1"/>
    <col min="4868" max="4868" width="18.7109375" style="45" customWidth="1"/>
    <col min="4869" max="4869" width="22" style="45" customWidth="1"/>
    <col min="4870" max="4870" width="23.42578125" style="45" customWidth="1"/>
    <col min="4871" max="4871" width="25.42578125" style="45" customWidth="1"/>
    <col min="4872" max="5116" width="9.140625" style="45"/>
    <col min="5117" max="5117" width="3.7109375" style="45" customWidth="1"/>
    <col min="5118" max="5118" width="22.5703125" style="45" customWidth="1"/>
    <col min="5119" max="5119" width="14.7109375" style="45" customWidth="1"/>
    <col min="5120" max="5120" width="18.7109375" style="45" customWidth="1"/>
    <col min="5121" max="5121" width="14.7109375" style="45" customWidth="1"/>
    <col min="5122" max="5122" width="18.7109375" style="45" customWidth="1"/>
    <col min="5123" max="5123" width="14.7109375" style="45" customWidth="1"/>
    <col min="5124" max="5124" width="18.7109375" style="45" customWidth="1"/>
    <col min="5125" max="5125" width="22" style="45" customWidth="1"/>
    <col min="5126" max="5126" width="23.42578125" style="45" customWidth="1"/>
    <col min="5127" max="5127" width="25.42578125" style="45" customWidth="1"/>
    <col min="5128" max="5372" width="9.140625" style="45"/>
    <col min="5373" max="5373" width="3.7109375" style="45" customWidth="1"/>
    <col min="5374" max="5374" width="22.5703125" style="45" customWidth="1"/>
    <col min="5375" max="5375" width="14.7109375" style="45" customWidth="1"/>
    <col min="5376" max="5376" width="18.7109375" style="45" customWidth="1"/>
    <col min="5377" max="5377" width="14.7109375" style="45" customWidth="1"/>
    <col min="5378" max="5378" width="18.7109375" style="45" customWidth="1"/>
    <col min="5379" max="5379" width="14.7109375" style="45" customWidth="1"/>
    <col min="5380" max="5380" width="18.7109375" style="45" customWidth="1"/>
    <col min="5381" max="5381" width="22" style="45" customWidth="1"/>
    <col min="5382" max="5382" width="23.42578125" style="45" customWidth="1"/>
    <col min="5383" max="5383" width="25.42578125" style="45" customWidth="1"/>
    <col min="5384" max="5628" width="9.140625" style="45"/>
    <col min="5629" max="5629" width="3.7109375" style="45" customWidth="1"/>
    <col min="5630" max="5630" width="22.5703125" style="45" customWidth="1"/>
    <col min="5631" max="5631" width="14.7109375" style="45" customWidth="1"/>
    <col min="5632" max="5632" width="18.7109375" style="45" customWidth="1"/>
    <col min="5633" max="5633" width="14.7109375" style="45" customWidth="1"/>
    <col min="5634" max="5634" width="18.7109375" style="45" customWidth="1"/>
    <col min="5635" max="5635" width="14.7109375" style="45" customWidth="1"/>
    <col min="5636" max="5636" width="18.7109375" style="45" customWidth="1"/>
    <col min="5637" max="5637" width="22" style="45" customWidth="1"/>
    <col min="5638" max="5638" width="23.42578125" style="45" customWidth="1"/>
    <col min="5639" max="5639" width="25.42578125" style="45" customWidth="1"/>
    <col min="5640" max="5884" width="9.140625" style="45"/>
    <col min="5885" max="5885" width="3.7109375" style="45" customWidth="1"/>
    <col min="5886" max="5886" width="22.5703125" style="45" customWidth="1"/>
    <col min="5887" max="5887" width="14.7109375" style="45" customWidth="1"/>
    <col min="5888" max="5888" width="18.7109375" style="45" customWidth="1"/>
    <col min="5889" max="5889" width="14.7109375" style="45" customWidth="1"/>
    <col min="5890" max="5890" width="18.7109375" style="45" customWidth="1"/>
    <col min="5891" max="5891" width="14.7109375" style="45" customWidth="1"/>
    <col min="5892" max="5892" width="18.7109375" style="45" customWidth="1"/>
    <col min="5893" max="5893" width="22" style="45" customWidth="1"/>
    <col min="5894" max="5894" width="23.42578125" style="45" customWidth="1"/>
    <col min="5895" max="5895" width="25.42578125" style="45" customWidth="1"/>
    <col min="5896" max="6140" width="9.140625" style="45"/>
    <col min="6141" max="6141" width="3.7109375" style="45" customWidth="1"/>
    <col min="6142" max="6142" width="22.5703125" style="45" customWidth="1"/>
    <col min="6143" max="6143" width="14.7109375" style="45" customWidth="1"/>
    <col min="6144" max="6144" width="18.7109375" style="45" customWidth="1"/>
    <col min="6145" max="6145" width="14.7109375" style="45" customWidth="1"/>
    <col min="6146" max="6146" width="18.7109375" style="45" customWidth="1"/>
    <col min="6147" max="6147" width="14.7109375" style="45" customWidth="1"/>
    <col min="6148" max="6148" width="18.7109375" style="45" customWidth="1"/>
    <col min="6149" max="6149" width="22" style="45" customWidth="1"/>
    <col min="6150" max="6150" width="23.42578125" style="45" customWidth="1"/>
    <col min="6151" max="6151" width="25.42578125" style="45" customWidth="1"/>
    <col min="6152" max="6396" width="9.140625" style="45"/>
    <col min="6397" max="6397" width="3.7109375" style="45" customWidth="1"/>
    <col min="6398" max="6398" width="22.5703125" style="45" customWidth="1"/>
    <col min="6399" max="6399" width="14.7109375" style="45" customWidth="1"/>
    <col min="6400" max="6400" width="18.7109375" style="45" customWidth="1"/>
    <col min="6401" max="6401" width="14.7109375" style="45" customWidth="1"/>
    <col min="6402" max="6402" width="18.7109375" style="45" customWidth="1"/>
    <col min="6403" max="6403" width="14.7109375" style="45" customWidth="1"/>
    <col min="6404" max="6404" width="18.7109375" style="45" customWidth="1"/>
    <col min="6405" max="6405" width="22" style="45" customWidth="1"/>
    <col min="6406" max="6406" width="23.42578125" style="45" customWidth="1"/>
    <col min="6407" max="6407" width="25.42578125" style="45" customWidth="1"/>
    <col min="6408" max="6652" width="9.140625" style="45"/>
    <col min="6653" max="6653" width="3.7109375" style="45" customWidth="1"/>
    <col min="6654" max="6654" width="22.5703125" style="45" customWidth="1"/>
    <col min="6655" max="6655" width="14.7109375" style="45" customWidth="1"/>
    <col min="6656" max="6656" width="18.7109375" style="45" customWidth="1"/>
    <col min="6657" max="6657" width="14.7109375" style="45" customWidth="1"/>
    <col min="6658" max="6658" width="18.7109375" style="45" customWidth="1"/>
    <col min="6659" max="6659" width="14.7109375" style="45" customWidth="1"/>
    <col min="6660" max="6660" width="18.7109375" style="45" customWidth="1"/>
    <col min="6661" max="6661" width="22" style="45" customWidth="1"/>
    <col min="6662" max="6662" width="23.42578125" style="45" customWidth="1"/>
    <col min="6663" max="6663" width="25.42578125" style="45" customWidth="1"/>
    <col min="6664" max="6908" width="9.140625" style="45"/>
    <col min="6909" max="6909" width="3.7109375" style="45" customWidth="1"/>
    <col min="6910" max="6910" width="22.5703125" style="45" customWidth="1"/>
    <col min="6911" max="6911" width="14.7109375" style="45" customWidth="1"/>
    <col min="6912" max="6912" width="18.7109375" style="45" customWidth="1"/>
    <col min="6913" max="6913" width="14.7109375" style="45" customWidth="1"/>
    <col min="6914" max="6914" width="18.7109375" style="45" customWidth="1"/>
    <col min="6915" max="6915" width="14.7109375" style="45" customWidth="1"/>
    <col min="6916" max="6916" width="18.7109375" style="45" customWidth="1"/>
    <col min="6917" max="6917" width="22" style="45" customWidth="1"/>
    <col min="6918" max="6918" width="23.42578125" style="45" customWidth="1"/>
    <col min="6919" max="6919" width="25.42578125" style="45" customWidth="1"/>
    <col min="6920" max="7164" width="9.140625" style="45"/>
    <col min="7165" max="7165" width="3.7109375" style="45" customWidth="1"/>
    <col min="7166" max="7166" width="22.5703125" style="45" customWidth="1"/>
    <col min="7167" max="7167" width="14.7109375" style="45" customWidth="1"/>
    <col min="7168" max="7168" width="18.7109375" style="45" customWidth="1"/>
    <col min="7169" max="7169" width="14.7109375" style="45" customWidth="1"/>
    <col min="7170" max="7170" width="18.7109375" style="45" customWidth="1"/>
    <col min="7171" max="7171" width="14.7109375" style="45" customWidth="1"/>
    <col min="7172" max="7172" width="18.7109375" style="45" customWidth="1"/>
    <col min="7173" max="7173" width="22" style="45" customWidth="1"/>
    <col min="7174" max="7174" width="23.42578125" style="45" customWidth="1"/>
    <col min="7175" max="7175" width="25.42578125" style="45" customWidth="1"/>
    <col min="7176" max="7420" width="9.140625" style="45"/>
    <col min="7421" max="7421" width="3.7109375" style="45" customWidth="1"/>
    <col min="7422" max="7422" width="22.5703125" style="45" customWidth="1"/>
    <col min="7423" max="7423" width="14.7109375" style="45" customWidth="1"/>
    <col min="7424" max="7424" width="18.7109375" style="45" customWidth="1"/>
    <col min="7425" max="7425" width="14.7109375" style="45" customWidth="1"/>
    <col min="7426" max="7426" width="18.7109375" style="45" customWidth="1"/>
    <col min="7427" max="7427" width="14.7109375" style="45" customWidth="1"/>
    <col min="7428" max="7428" width="18.7109375" style="45" customWidth="1"/>
    <col min="7429" max="7429" width="22" style="45" customWidth="1"/>
    <col min="7430" max="7430" width="23.42578125" style="45" customWidth="1"/>
    <col min="7431" max="7431" width="25.42578125" style="45" customWidth="1"/>
    <col min="7432" max="7676" width="9.140625" style="45"/>
    <col min="7677" max="7677" width="3.7109375" style="45" customWidth="1"/>
    <col min="7678" max="7678" width="22.5703125" style="45" customWidth="1"/>
    <col min="7679" max="7679" width="14.7109375" style="45" customWidth="1"/>
    <col min="7680" max="7680" width="18.7109375" style="45" customWidth="1"/>
    <col min="7681" max="7681" width="14.7109375" style="45" customWidth="1"/>
    <col min="7682" max="7682" width="18.7109375" style="45" customWidth="1"/>
    <col min="7683" max="7683" width="14.7109375" style="45" customWidth="1"/>
    <col min="7684" max="7684" width="18.7109375" style="45" customWidth="1"/>
    <col min="7685" max="7685" width="22" style="45" customWidth="1"/>
    <col min="7686" max="7686" width="23.42578125" style="45" customWidth="1"/>
    <col min="7687" max="7687" width="25.42578125" style="45" customWidth="1"/>
    <col min="7688" max="7932" width="9.140625" style="45"/>
    <col min="7933" max="7933" width="3.7109375" style="45" customWidth="1"/>
    <col min="7934" max="7934" width="22.5703125" style="45" customWidth="1"/>
    <col min="7935" max="7935" width="14.7109375" style="45" customWidth="1"/>
    <col min="7936" max="7936" width="18.7109375" style="45" customWidth="1"/>
    <col min="7937" max="7937" width="14.7109375" style="45" customWidth="1"/>
    <col min="7938" max="7938" width="18.7109375" style="45" customWidth="1"/>
    <col min="7939" max="7939" width="14.7109375" style="45" customWidth="1"/>
    <col min="7940" max="7940" width="18.7109375" style="45" customWidth="1"/>
    <col min="7941" max="7941" width="22" style="45" customWidth="1"/>
    <col min="7942" max="7942" width="23.42578125" style="45" customWidth="1"/>
    <col min="7943" max="7943" width="25.42578125" style="45" customWidth="1"/>
    <col min="7944" max="8188" width="9.140625" style="45"/>
    <col min="8189" max="8189" width="3.7109375" style="45" customWidth="1"/>
    <col min="8190" max="8190" width="22.5703125" style="45" customWidth="1"/>
    <col min="8191" max="8191" width="14.7109375" style="45" customWidth="1"/>
    <col min="8192" max="8192" width="18.7109375" style="45" customWidth="1"/>
    <col min="8193" max="8193" width="14.7109375" style="45" customWidth="1"/>
    <col min="8194" max="8194" width="18.7109375" style="45" customWidth="1"/>
    <col min="8195" max="8195" width="14.7109375" style="45" customWidth="1"/>
    <col min="8196" max="8196" width="18.7109375" style="45" customWidth="1"/>
    <col min="8197" max="8197" width="22" style="45" customWidth="1"/>
    <col min="8198" max="8198" width="23.42578125" style="45" customWidth="1"/>
    <col min="8199" max="8199" width="25.42578125" style="45" customWidth="1"/>
    <col min="8200" max="8444" width="9.140625" style="45"/>
    <col min="8445" max="8445" width="3.7109375" style="45" customWidth="1"/>
    <col min="8446" max="8446" width="22.5703125" style="45" customWidth="1"/>
    <col min="8447" max="8447" width="14.7109375" style="45" customWidth="1"/>
    <col min="8448" max="8448" width="18.7109375" style="45" customWidth="1"/>
    <col min="8449" max="8449" width="14.7109375" style="45" customWidth="1"/>
    <col min="8450" max="8450" width="18.7109375" style="45" customWidth="1"/>
    <col min="8451" max="8451" width="14.7109375" style="45" customWidth="1"/>
    <col min="8452" max="8452" width="18.7109375" style="45" customWidth="1"/>
    <col min="8453" max="8453" width="22" style="45" customWidth="1"/>
    <col min="8454" max="8454" width="23.42578125" style="45" customWidth="1"/>
    <col min="8455" max="8455" width="25.42578125" style="45" customWidth="1"/>
    <col min="8456" max="8700" width="9.140625" style="45"/>
    <col min="8701" max="8701" width="3.7109375" style="45" customWidth="1"/>
    <col min="8702" max="8702" width="22.5703125" style="45" customWidth="1"/>
    <col min="8703" max="8703" width="14.7109375" style="45" customWidth="1"/>
    <col min="8704" max="8704" width="18.7109375" style="45" customWidth="1"/>
    <col min="8705" max="8705" width="14.7109375" style="45" customWidth="1"/>
    <col min="8706" max="8706" width="18.7109375" style="45" customWidth="1"/>
    <col min="8707" max="8707" width="14.7109375" style="45" customWidth="1"/>
    <col min="8708" max="8708" width="18.7109375" style="45" customWidth="1"/>
    <col min="8709" max="8709" width="22" style="45" customWidth="1"/>
    <col min="8710" max="8710" width="23.42578125" style="45" customWidth="1"/>
    <col min="8711" max="8711" width="25.42578125" style="45" customWidth="1"/>
    <col min="8712" max="8956" width="9.140625" style="45"/>
    <col min="8957" max="8957" width="3.7109375" style="45" customWidth="1"/>
    <col min="8958" max="8958" width="22.5703125" style="45" customWidth="1"/>
    <col min="8959" max="8959" width="14.7109375" style="45" customWidth="1"/>
    <col min="8960" max="8960" width="18.7109375" style="45" customWidth="1"/>
    <col min="8961" max="8961" width="14.7109375" style="45" customWidth="1"/>
    <col min="8962" max="8962" width="18.7109375" style="45" customWidth="1"/>
    <col min="8963" max="8963" width="14.7109375" style="45" customWidth="1"/>
    <col min="8964" max="8964" width="18.7109375" style="45" customWidth="1"/>
    <col min="8965" max="8965" width="22" style="45" customWidth="1"/>
    <col min="8966" max="8966" width="23.42578125" style="45" customWidth="1"/>
    <col min="8967" max="8967" width="25.42578125" style="45" customWidth="1"/>
    <col min="8968" max="9212" width="9.140625" style="45"/>
    <col min="9213" max="9213" width="3.7109375" style="45" customWidth="1"/>
    <col min="9214" max="9214" width="22.5703125" style="45" customWidth="1"/>
    <col min="9215" max="9215" width="14.7109375" style="45" customWidth="1"/>
    <col min="9216" max="9216" width="18.7109375" style="45" customWidth="1"/>
    <col min="9217" max="9217" width="14.7109375" style="45" customWidth="1"/>
    <col min="9218" max="9218" width="18.7109375" style="45" customWidth="1"/>
    <col min="9219" max="9219" width="14.7109375" style="45" customWidth="1"/>
    <col min="9220" max="9220" width="18.7109375" style="45" customWidth="1"/>
    <col min="9221" max="9221" width="22" style="45" customWidth="1"/>
    <col min="9222" max="9222" width="23.42578125" style="45" customWidth="1"/>
    <col min="9223" max="9223" width="25.42578125" style="45" customWidth="1"/>
    <col min="9224" max="9468" width="9.140625" style="45"/>
    <col min="9469" max="9469" width="3.7109375" style="45" customWidth="1"/>
    <col min="9470" max="9470" width="22.5703125" style="45" customWidth="1"/>
    <col min="9471" max="9471" width="14.7109375" style="45" customWidth="1"/>
    <col min="9472" max="9472" width="18.7109375" style="45" customWidth="1"/>
    <col min="9473" max="9473" width="14.7109375" style="45" customWidth="1"/>
    <col min="9474" max="9474" width="18.7109375" style="45" customWidth="1"/>
    <col min="9475" max="9475" width="14.7109375" style="45" customWidth="1"/>
    <col min="9476" max="9476" width="18.7109375" style="45" customWidth="1"/>
    <col min="9477" max="9477" width="22" style="45" customWidth="1"/>
    <col min="9478" max="9478" width="23.42578125" style="45" customWidth="1"/>
    <col min="9479" max="9479" width="25.42578125" style="45" customWidth="1"/>
    <col min="9480" max="9724" width="9.140625" style="45"/>
    <col min="9725" max="9725" width="3.7109375" style="45" customWidth="1"/>
    <col min="9726" max="9726" width="22.5703125" style="45" customWidth="1"/>
    <col min="9727" max="9727" width="14.7109375" style="45" customWidth="1"/>
    <col min="9728" max="9728" width="18.7109375" style="45" customWidth="1"/>
    <col min="9729" max="9729" width="14.7109375" style="45" customWidth="1"/>
    <col min="9730" max="9730" width="18.7109375" style="45" customWidth="1"/>
    <col min="9731" max="9731" width="14.7109375" style="45" customWidth="1"/>
    <col min="9732" max="9732" width="18.7109375" style="45" customWidth="1"/>
    <col min="9733" max="9733" width="22" style="45" customWidth="1"/>
    <col min="9734" max="9734" width="23.42578125" style="45" customWidth="1"/>
    <col min="9735" max="9735" width="25.42578125" style="45" customWidth="1"/>
    <col min="9736" max="9980" width="9.140625" style="45"/>
    <col min="9981" max="9981" width="3.7109375" style="45" customWidth="1"/>
    <col min="9982" max="9982" width="22.5703125" style="45" customWidth="1"/>
    <col min="9983" max="9983" width="14.7109375" style="45" customWidth="1"/>
    <col min="9984" max="9984" width="18.7109375" style="45" customWidth="1"/>
    <col min="9985" max="9985" width="14.7109375" style="45" customWidth="1"/>
    <col min="9986" max="9986" width="18.7109375" style="45" customWidth="1"/>
    <col min="9987" max="9987" width="14.7109375" style="45" customWidth="1"/>
    <col min="9988" max="9988" width="18.7109375" style="45" customWidth="1"/>
    <col min="9989" max="9989" width="22" style="45" customWidth="1"/>
    <col min="9990" max="9990" width="23.42578125" style="45" customWidth="1"/>
    <col min="9991" max="9991" width="25.42578125" style="45" customWidth="1"/>
    <col min="9992" max="10236" width="9.140625" style="45"/>
    <col min="10237" max="10237" width="3.7109375" style="45" customWidth="1"/>
    <col min="10238" max="10238" width="22.5703125" style="45" customWidth="1"/>
    <col min="10239" max="10239" width="14.7109375" style="45" customWidth="1"/>
    <col min="10240" max="10240" width="18.7109375" style="45" customWidth="1"/>
    <col min="10241" max="10241" width="14.7109375" style="45" customWidth="1"/>
    <col min="10242" max="10242" width="18.7109375" style="45" customWidth="1"/>
    <col min="10243" max="10243" width="14.7109375" style="45" customWidth="1"/>
    <col min="10244" max="10244" width="18.7109375" style="45" customWidth="1"/>
    <col min="10245" max="10245" width="22" style="45" customWidth="1"/>
    <col min="10246" max="10246" width="23.42578125" style="45" customWidth="1"/>
    <col min="10247" max="10247" width="25.42578125" style="45" customWidth="1"/>
    <col min="10248" max="10492" width="9.140625" style="45"/>
    <col min="10493" max="10493" width="3.7109375" style="45" customWidth="1"/>
    <col min="10494" max="10494" width="22.5703125" style="45" customWidth="1"/>
    <col min="10495" max="10495" width="14.7109375" style="45" customWidth="1"/>
    <col min="10496" max="10496" width="18.7109375" style="45" customWidth="1"/>
    <col min="10497" max="10497" width="14.7109375" style="45" customWidth="1"/>
    <col min="10498" max="10498" width="18.7109375" style="45" customWidth="1"/>
    <col min="10499" max="10499" width="14.7109375" style="45" customWidth="1"/>
    <col min="10500" max="10500" width="18.7109375" style="45" customWidth="1"/>
    <col min="10501" max="10501" width="22" style="45" customWidth="1"/>
    <col min="10502" max="10502" width="23.42578125" style="45" customWidth="1"/>
    <col min="10503" max="10503" width="25.42578125" style="45" customWidth="1"/>
    <col min="10504" max="10748" width="9.140625" style="45"/>
    <col min="10749" max="10749" width="3.7109375" style="45" customWidth="1"/>
    <col min="10750" max="10750" width="22.5703125" style="45" customWidth="1"/>
    <col min="10751" max="10751" width="14.7109375" style="45" customWidth="1"/>
    <col min="10752" max="10752" width="18.7109375" style="45" customWidth="1"/>
    <col min="10753" max="10753" width="14.7109375" style="45" customWidth="1"/>
    <col min="10754" max="10754" width="18.7109375" style="45" customWidth="1"/>
    <col min="10755" max="10755" width="14.7109375" style="45" customWidth="1"/>
    <col min="10756" max="10756" width="18.7109375" style="45" customWidth="1"/>
    <col min="10757" max="10757" width="22" style="45" customWidth="1"/>
    <col min="10758" max="10758" width="23.42578125" style="45" customWidth="1"/>
    <col min="10759" max="10759" width="25.42578125" style="45" customWidth="1"/>
    <col min="10760" max="11004" width="9.140625" style="45"/>
    <col min="11005" max="11005" width="3.7109375" style="45" customWidth="1"/>
    <col min="11006" max="11006" width="22.5703125" style="45" customWidth="1"/>
    <col min="11007" max="11007" width="14.7109375" style="45" customWidth="1"/>
    <col min="11008" max="11008" width="18.7109375" style="45" customWidth="1"/>
    <col min="11009" max="11009" width="14.7109375" style="45" customWidth="1"/>
    <col min="11010" max="11010" width="18.7109375" style="45" customWidth="1"/>
    <col min="11011" max="11011" width="14.7109375" style="45" customWidth="1"/>
    <col min="11012" max="11012" width="18.7109375" style="45" customWidth="1"/>
    <col min="11013" max="11013" width="22" style="45" customWidth="1"/>
    <col min="11014" max="11014" width="23.42578125" style="45" customWidth="1"/>
    <col min="11015" max="11015" width="25.42578125" style="45" customWidth="1"/>
    <col min="11016" max="11260" width="9.140625" style="45"/>
    <col min="11261" max="11261" width="3.7109375" style="45" customWidth="1"/>
    <col min="11262" max="11262" width="22.5703125" style="45" customWidth="1"/>
    <col min="11263" max="11263" width="14.7109375" style="45" customWidth="1"/>
    <col min="11264" max="11264" width="18.7109375" style="45" customWidth="1"/>
    <col min="11265" max="11265" width="14.7109375" style="45" customWidth="1"/>
    <col min="11266" max="11266" width="18.7109375" style="45" customWidth="1"/>
    <col min="11267" max="11267" width="14.7109375" style="45" customWidth="1"/>
    <col min="11268" max="11268" width="18.7109375" style="45" customWidth="1"/>
    <col min="11269" max="11269" width="22" style="45" customWidth="1"/>
    <col min="11270" max="11270" width="23.42578125" style="45" customWidth="1"/>
    <col min="11271" max="11271" width="25.42578125" style="45" customWidth="1"/>
    <col min="11272" max="11516" width="9.140625" style="45"/>
    <col min="11517" max="11517" width="3.7109375" style="45" customWidth="1"/>
    <col min="11518" max="11518" width="22.5703125" style="45" customWidth="1"/>
    <col min="11519" max="11519" width="14.7109375" style="45" customWidth="1"/>
    <col min="11520" max="11520" width="18.7109375" style="45" customWidth="1"/>
    <col min="11521" max="11521" width="14.7109375" style="45" customWidth="1"/>
    <col min="11522" max="11522" width="18.7109375" style="45" customWidth="1"/>
    <col min="11523" max="11523" width="14.7109375" style="45" customWidth="1"/>
    <col min="11524" max="11524" width="18.7109375" style="45" customWidth="1"/>
    <col min="11525" max="11525" width="22" style="45" customWidth="1"/>
    <col min="11526" max="11526" width="23.42578125" style="45" customWidth="1"/>
    <col min="11527" max="11527" width="25.42578125" style="45" customWidth="1"/>
    <col min="11528" max="11772" width="9.140625" style="45"/>
    <col min="11773" max="11773" width="3.7109375" style="45" customWidth="1"/>
    <col min="11774" max="11774" width="22.5703125" style="45" customWidth="1"/>
    <col min="11775" max="11775" width="14.7109375" style="45" customWidth="1"/>
    <col min="11776" max="11776" width="18.7109375" style="45" customWidth="1"/>
    <col min="11777" max="11777" width="14.7109375" style="45" customWidth="1"/>
    <col min="11778" max="11778" width="18.7109375" style="45" customWidth="1"/>
    <col min="11779" max="11779" width="14.7109375" style="45" customWidth="1"/>
    <col min="11780" max="11780" width="18.7109375" style="45" customWidth="1"/>
    <col min="11781" max="11781" width="22" style="45" customWidth="1"/>
    <col min="11782" max="11782" width="23.42578125" style="45" customWidth="1"/>
    <col min="11783" max="11783" width="25.42578125" style="45" customWidth="1"/>
    <col min="11784" max="12028" width="9.140625" style="45"/>
    <col min="12029" max="12029" width="3.7109375" style="45" customWidth="1"/>
    <col min="12030" max="12030" width="22.5703125" style="45" customWidth="1"/>
    <col min="12031" max="12031" width="14.7109375" style="45" customWidth="1"/>
    <col min="12032" max="12032" width="18.7109375" style="45" customWidth="1"/>
    <col min="12033" max="12033" width="14.7109375" style="45" customWidth="1"/>
    <col min="12034" max="12034" width="18.7109375" style="45" customWidth="1"/>
    <col min="12035" max="12035" width="14.7109375" style="45" customWidth="1"/>
    <col min="12036" max="12036" width="18.7109375" style="45" customWidth="1"/>
    <col min="12037" max="12037" width="22" style="45" customWidth="1"/>
    <col min="12038" max="12038" width="23.42578125" style="45" customWidth="1"/>
    <col min="12039" max="12039" width="25.42578125" style="45" customWidth="1"/>
    <col min="12040" max="12284" width="9.140625" style="45"/>
    <col min="12285" max="12285" width="3.7109375" style="45" customWidth="1"/>
    <col min="12286" max="12286" width="22.5703125" style="45" customWidth="1"/>
    <col min="12287" max="12287" width="14.7109375" style="45" customWidth="1"/>
    <col min="12288" max="12288" width="18.7109375" style="45" customWidth="1"/>
    <col min="12289" max="12289" width="14.7109375" style="45" customWidth="1"/>
    <col min="12290" max="12290" width="18.7109375" style="45" customWidth="1"/>
    <col min="12291" max="12291" width="14.7109375" style="45" customWidth="1"/>
    <col min="12292" max="12292" width="18.7109375" style="45" customWidth="1"/>
    <col min="12293" max="12293" width="22" style="45" customWidth="1"/>
    <col min="12294" max="12294" width="23.42578125" style="45" customWidth="1"/>
    <col min="12295" max="12295" width="25.42578125" style="45" customWidth="1"/>
    <col min="12296" max="12540" width="9.140625" style="45"/>
    <col min="12541" max="12541" width="3.7109375" style="45" customWidth="1"/>
    <col min="12542" max="12542" width="22.5703125" style="45" customWidth="1"/>
    <col min="12543" max="12543" width="14.7109375" style="45" customWidth="1"/>
    <col min="12544" max="12544" width="18.7109375" style="45" customWidth="1"/>
    <col min="12545" max="12545" width="14.7109375" style="45" customWidth="1"/>
    <col min="12546" max="12546" width="18.7109375" style="45" customWidth="1"/>
    <col min="12547" max="12547" width="14.7109375" style="45" customWidth="1"/>
    <col min="12548" max="12548" width="18.7109375" style="45" customWidth="1"/>
    <col min="12549" max="12549" width="22" style="45" customWidth="1"/>
    <col min="12550" max="12550" width="23.42578125" style="45" customWidth="1"/>
    <col min="12551" max="12551" width="25.42578125" style="45" customWidth="1"/>
    <col min="12552" max="12796" width="9.140625" style="45"/>
    <col min="12797" max="12797" width="3.7109375" style="45" customWidth="1"/>
    <col min="12798" max="12798" width="22.5703125" style="45" customWidth="1"/>
    <col min="12799" max="12799" width="14.7109375" style="45" customWidth="1"/>
    <col min="12800" max="12800" width="18.7109375" style="45" customWidth="1"/>
    <col min="12801" max="12801" width="14.7109375" style="45" customWidth="1"/>
    <col min="12802" max="12802" width="18.7109375" style="45" customWidth="1"/>
    <col min="12803" max="12803" width="14.7109375" style="45" customWidth="1"/>
    <col min="12804" max="12804" width="18.7109375" style="45" customWidth="1"/>
    <col min="12805" max="12805" width="22" style="45" customWidth="1"/>
    <col min="12806" max="12806" width="23.42578125" style="45" customWidth="1"/>
    <col min="12807" max="12807" width="25.42578125" style="45" customWidth="1"/>
    <col min="12808" max="13052" width="9.140625" style="45"/>
    <col min="13053" max="13053" width="3.7109375" style="45" customWidth="1"/>
    <col min="13054" max="13054" width="22.5703125" style="45" customWidth="1"/>
    <col min="13055" max="13055" width="14.7109375" style="45" customWidth="1"/>
    <col min="13056" max="13056" width="18.7109375" style="45" customWidth="1"/>
    <col min="13057" max="13057" width="14.7109375" style="45" customWidth="1"/>
    <col min="13058" max="13058" width="18.7109375" style="45" customWidth="1"/>
    <col min="13059" max="13059" width="14.7109375" style="45" customWidth="1"/>
    <col min="13060" max="13060" width="18.7109375" style="45" customWidth="1"/>
    <col min="13061" max="13061" width="22" style="45" customWidth="1"/>
    <col min="13062" max="13062" width="23.42578125" style="45" customWidth="1"/>
    <col min="13063" max="13063" width="25.42578125" style="45" customWidth="1"/>
    <col min="13064" max="13308" width="9.140625" style="45"/>
    <col min="13309" max="13309" width="3.7109375" style="45" customWidth="1"/>
    <col min="13310" max="13310" width="22.5703125" style="45" customWidth="1"/>
    <col min="13311" max="13311" width="14.7109375" style="45" customWidth="1"/>
    <col min="13312" max="13312" width="18.7109375" style="45" customWidth="1"/>
    <col min="13313" max="13313" width="14.7109375" style="45" customWidth="1"/>
    <col min="13314" max="13314" width="18.7109375" style="45" customWidth="1"/>
    <col min="13315" max="13315" width="14.7109375" style="45" customWidth="1"/>
    <col min="13316" max="13316" width="18.7109375" style="45" customWidth="1"/>
    <col min="13317" max="13317" width="22" style="45" customWidth="1"/>
    <col min="13318" max="13318" width="23.42578125" style="45" customWidth="1"/>
    <col min="13319" max="13319" width="25.42578125" style="45" customWidth="1"/>
    <col min="13320" max="13564" width="9.140625" style="45"/>
    <col min="13565" max="13565" width="3.7109375" style="45" customWidth="1"/>
    <col min="13566" max="13566" width="22.5703125" style="45" customWidth="1"/>
    <col min="13567" max="13567" width="14.7109375" style="45" customWidth="1"/>
    <col min="13568" max="13568" width="18.7109375" style="45" customWidth="1"/>
    <col min="13569" max="13569" width="14.7109375" style="45" customWidth="1"/>
    <col min="13570" max="13570" width="18.7109375" style="45" customWidth="1"/>
    <col min="13571" max="13571" width="14.7109375" style="45" customWidth="1"/>
    <col min="13572" max="13572" width="18.7109375" style="45" customWidth="1"/>
    <col min="13573" max="13573" width="22" style="45" customWidth="1"/>
    <col min="13574" max="13574" width="23.42578125" style="45" customWidth="1"/>
    <col min="13575" max="13575" width="25.42578125" style="45" customWidth="1"/>
    <col min="13576" max="13820" width="9.140625" style="45"/>
    <col min="13821" max="13821" width="3.7109375" style="45" customWidth="1"/>
    <col min="13822" max="13822" width="22.5703125" style="45" customWidth="1"/>
    <col min="13823" max="13823" width="14.7109375" style="45" customWidth="1"/>
    <col min="13824" max="13824" width="18.7109375" style="45" customWidth="1"/>
    <col min="13825" max="13825" width="14.7109375" style="45" customWidth="1"/>
    <col min="13826" max="13826" width="18.7109375" style="45" customWidth="1"/>
    <col min="13827" max="13827" width="14.7109375" style="45" customWidth="1"/>
    <col min="13828" max="13828" width="18.7109375" style="45" customWidth="1"/>
    <col min="13829" max="13829" width="22" style="45" customWidth="1"/>
    <col min="13830" max="13830" width="23.42578125" style="45" customWidth="1"/>
    <col min="13831" max="13831" width="25.42578125" style="45" customWidth="1"/>
    <col min="13832" max="14076" width="9.140625" style="45"/>
    <col min="14077" max="14077" width="3.7109375" style="45" customWidth="1"/>
    <col min="14078" max="14078" width="22.5703125" style="45" customWidth="1"/>
    <col min="14079" max="14079" width="14.7109375" style="45" customWidth="1"/>
    <col min="14080" max="14080" width="18.7109375" style="45" customWidth="1"/>
    <col min="14081" max="14081" width="14.7109375" style="45" customWidth="1"/>
    <col min="14082" max="14082" width="18.7109375" style="45" customWidth="1"/>
    <col min="14083" max="14083" width="14.7109375" style="45" customWidth="1"/>
    <col min="14084" max="14084" width="18.7109375" style="45" customWidth="1"/>
    <col min="14085" max="14085" width="22" style="45" customWidth="1"/>
    <col min="14086" max="14086" width="23.42578125" style="45" customWidth="1"/>
    <col min="14087" max="14087" width="25.42578125" style="45" customWidth="1"/>
    <col min="14088" max="14332" width="9.140625" style="45"/>
    <col min="14333" max="14333" width="3.7109375" style="45" customWidth="1"/>
    <col min="14334" max="14334" width="22.5703125" style="45" customWidth="1"/>
    <col min="14335" max="14335" width="14.7109375" style="45" customWidth="1"/>
    <col min="14336" max="14336" width="18.7109375" style="45" customWidth="1"/>
    <col min="14337" max="14337" width="14.7109375" style="45" customWidth="1"/>
    <col min="14338" max="14338" width="18.7109375" style="45" customWidth="1"/>
    <col min="14339" max="14339" width="14.7109375" style="45" customWidth="1"/>
    <col min="14340" max="14340" width="18.7109375" style="45" customWidth="1"/>
    <col min="14341" max="14341" width="22" style="45" customWidth="1"/>
    <col min="14342" max="14342" width="23.42578125" style="45" customWidth="1"/>
    <col min="14343" max="14343" width="25.42578125" style="45" customWidth="1"/>
    <col min="14344" max="14588" width="9.140625" style="45"/>
    <col min="14589" max="14589" width="3.7109375" style="45" customWidth="1"/>
    <col min="14590" max="14590" width="22.5703125" style="45" customWidth="1"/>
    <col min="14591" max="14591" width="14.7109375" style="45" customWidth="1"/>
    <col min="14592" max="14592" width="18.7109375" style="45" customWidth="1"/>
    <col min="14593" max="14593" width="14.7109375" style="45" customWidth="1"/>
    <col min="14594" max="14594" width="18.7109375" style="45" customWidth="1"/>
    <col min="14595" max="14595" width="14.7109375" style="45" customWidth="1"/>
    <col min="14596" max="14596" width="18.7109375" style="45" customWidth="1"/>
    <col min="14597" max="14597" width="22" style="45" customWidth="1"/>
    <col min="14598" max="14598" width="23.42578125" style="45" customWidth="1"/>
    <col min="14599" max="14599" width="25.42578125" style="45" customWidth="1"/>
    <col min="14600" max="14844" width="9.140625" style="45"/>
    <col min="14845" max="14845" width="3.7109375" style="45" customWidth="1"/>
    <col min="14846" max="14846" width="22.5703125" style="45" customWidth="1"/>
    <col min="14847" max="14847" width="14.7109375" style="45" customWidth="1"/>
    <col min="14848" max="14848" width="18.7109375" style="45" customWidth="1"/>
    <col min="14849" max="14849" width="14.7109375" style="45" customWidth="1"/>
    <col min="14850" max="14850" width="18.7109375" style="45" customWidth="1"/>
    <col min="14851" max="14851" width="14.7109375" style="45" customWidth="1"/>
    <col min="14852" max="14852" width="18.7109375" style="45" customWidth="1"/>
    <col min="14853" max="14853" width="22" style="45" customWidth="1"/>
    <col min="14854" max="14854" width="23.42578125" style="45" customWidth="1"/>
    <col min="14855" max="14855" width="25.42578125" style="45" customWidth="1"/>
    <col min="14856" max="15100" width="9.140625" style="45"/>
    <col min="15101" max="15101" width="3.7109375" style="45" customWidth="1"/>
    <col min="15102" max="15102" width="22.5703125" style="45" customWidth="1"/>
    <col min="15103" max="15103" width="14.7109375" style="45" customWidth="1"/>
    <col min="15104" max="15104" width="18.7109375" style="45" customWidth="1"/>
    <col min="15105" max="15105" width="14.7109375" style="45" customWidth="1"/>
    <col min="15106" max="15106" width="18.7109375" style="45" customWidth="1"/>
    <col min="15107" max="15107" width="14.7109375" style="45" customWidth="1"/>
    <col min="15108" max="15108" width="18.7109375" style="45" customWidth="1"/>
    <col min="15109" max="15109" width="22" style="45" customWidth="1"/>
    <col min="15110" max="15110" width="23.42578125" style="45" customWidth="1"/>
    <col min="15111" max="15111" width="25.42578125" style="45" customWidth="1"/>
    <col min="15112" max="15356" width="9.140625" style="45"/>
    <col min="15357" max="15357" width="3.7109375" style="45" customWidth="1"/>
    <col min="15358" max="15358" width="22.5703125" style="45" customWidth="1"/>
    <col min="15359" max="15359" width="14.7109375" style="45" customWidth="1"/>
    <col min="15360" max="15360" width="18.7109375" style="45" customWidth="1"/>
    <col min="15361" max="15361" width="14.7109375" style="45" customWidth="1"/>
    <col min="15362" max="15362" width="18.7109375" style="45" customWidth="1"/>
    <col min="15363" max="15363" width="14.7109375" style="45" customWidth="1"/>
    <col min="15364" max="15364" width="18.7109375" style="45" customWidth="1"/>
    <col min="15365" max="15365" width="22" style="45" customWidth="1"/>
    <col min="15366" max="15366" width="23.42578125" style="45" customWidth="1"/>
    <col min="15367" max="15367" width="25.42578125" style="45" customWidth="1"/>
    <col min="15368" max="15612" width="9.140625" style="45"/>
    <col min="15613" max="15613" width="3.7109375" style="45" customWidth="1"/>
    <col min="15614" max="15614" width="22.5703125" style="45" customWidth="1"/>
    <col min="15615" max="15615" width="14.7109375" style="45" customWidth="1"/>
    <col min="15616" max="15616" width="18.7109375" style="45" customWidth="1"/>
    <col min="15617" max="15617" width="14.7109375" style="45" customWidth="1"/>
    <col min="15618" max="15618" width="18.7109375" style="45" customWidth="1"/>
    <col min="15619" max="15619" width="14.7109375" style="45" customWidth="1"/>
    <col min="15620" max="15620" width="18.7109375" style="45" customWidth="1"/>
    <col min="15621" max="15621" width="22" style="45" customWidth="1"/>
    <col min="15622" max="15622" width="23.42578125" style="45" customWidth="1"/>
    <col min="15623" max="15623" width="25.42578125" style="45" customWidth="1"/>
    <col min="15624" max="15868" width="9.140625" style="45"/>
    <col min="15869" max="15869" width="3.7109375" style="45" customWidth="1"/>
    <col min="15870" max="15870" width="22.5703125" style="45" customWidth="1"/>
    <col min="15871" max="15871" width="14.7109375" style="45" customWidth="1"/>
    <col min="15872" max="15872" width="18.7109375" style="45" customWidth="1"/>
    <col min="15873" max="15873" width="14.7109375" style="45" customWidth="1"/>
    <col min="15874" max="15874" width="18.7109375" style="45" customWidth="1"/>
    <col min="15875" max="15875" width="14.7109375" style="45" customWidth="1"/>
    <col min="15876" max="15876" width="18.7109375" style="45" customWidth="1"/>
    <col min="15877" max="15877" width="22" style="45" customWidth="1"/>
    <col min="15878" max="15878" width="23.42578125" style="45" customWidth="1"/>
    <col min="15879" max="15879" width="25.42578125" style="45" customWidth="1"/>
    <col min="15880" max="16124" width="9.140625" style="45"/>
    <col min="16125" max="16125" width="3.7109375" style="45" customWidth="1"/>
    <col min="16126" max="16126" width="22.5703125" style="45" customWidth="1"/>
    <col min="16127" max="16127" width="14.7109375" style="45" customWidth="1"/>
    <col min="16128" max="16128" width="18.7109375" style="45" customWidth="1"/>
    <col min="16129" max="16129" width="14.7109375" style="45" customWidth="1"/>
    <col min="16130" max="16130" width="18.7109375" style="45" customWidth="1"/>
    <col min="16131" max="16131" width="14.7109375" style="45" customWidth="1"/>
    <col min="16132" max="16132" width="18.7109375" style="45" customWidth="1"/>
    <col min="16133" max="16133" width="22" style="45" customWidth="1"/>
    <col min="16134" max="16134" width="23.42578125" style="45" customWidth="1"/>
    <col min="16135" max="16135" width="25.42578125" style="45" customWidth="1"/>
    <col min="16136" max="16384" width="9.140625" style="45"/>
  </cols>
  <sheetData>
    <row r="1" spans="1:14" x14ac:dyDescent="0.25">
      <c r="A1" s="164" t="s">
        <v>68</v>
      </c>
      <c r="B1" s="164"/>
      <c r="C1" s="164"/>
      <c r="D1" s="164"/>
      <c r="E1" s="164"/>
      <c r="F1" s="164"/>
      <c r="G1" s="164"/>
      <c r="H1" s="44"/>
      <c r="I1" s="44"/>
      <c r="J1" s="44"/>
      <c r="K1" s="44"/>
      <c r="L1" s="44"/>
      <c r="M1" s="44"/>
      <c r="N1" s="44"/>
    </row>
    <row r="2" spans="1:14" x14ac:dyDescent="0.25">
      <c r="A2" s="165"/>
      <c r="B2" s="165"/>
      <c r="C2" s="165"/>
      <c r="D2" s="165"/>
      <c r="E2" s="165"/>
      <c r="F2" s="165"/>
      <c r="G2" s="165"/>
      <c r="H2" s="46"/>
      <c r="I2" s="46"/>
      <c r="J2" s="46"/>
      <c r="K2" s="46"/>
      <c r="L2" s="46"/>
      <c r="M2" s="46"/>
      <c r="N2" s="46"/>
    </row>
    <row r="3" spans="1:14" ht="16.5" thickBot="1" x14ac:dyDescent="0.3">
      <c r="A3" s="166"/>
      <c r="B3" s="166"/>
      <c r="C3" s="166"/>
      <c r="D3" s="166"/>
      <c r="E3" s="166"/>
      <c r="F3" s="166"/>
    </row>
    <row r="4" spans="1:14" ht="22.5" customHeight="1" x14ac:dyDescent="0.25">
      <c r="A4" s="137" t="s">
        <v>1</v>
      </c>
      <c r="B4" s="138"/>
      <c r="C4" s="141"/>
      <c r="D4" s="141"/>
      <c r="E4" s="141"/>
      <c r="F4" s="142"/>
      <c r="G4" s="148" t="s">
        <v>2</v>
      </c>
    </row>
    <row r="5" spans="1:14" ht="15" customHeight="1" x14ac:dyDescent="0.25">
      <c r="A5" s="130" t="s">
        <v>3</v>
      </c>
      <c r="B5" s="131"/>
      <c r="C5" s="143" t="s">
        <v>64</v>
      </c>
      <c r="D5" s="144"/>
      <c r="E5" s="167" t="s">
        <v>4</v>
      </c>
      <c r="F5" s="168"/>
      <c r="G5" s="149"/>
    </row>
    <row r="6" spans="1:14" ht="15" customHeight="1" x14ac:dyDescent="0.25">
      <c r="A6" s="130" t="s">
        <v>5</v>
      </c>
      <c r="B6" s="131"/>
      <c r="C6" s="145"/>
      <c r="D6" s="146"/>
      <c r="E6" s="167" t="s">
        <v>65</v>
      </c>
      <c r="F6" s="169"/>
      <c r="G6" s="149"/>
    </row>
    <row r="7" spans="1:14" ht="15.75" customHeight="1" thickBot="1" x14ac:dyDescent="0.3">
      <c r="A7" s="134" t="s">
        <v>6</v>
      </c>
      <c r="B7" s="135"/>
      <c r="C7" s="3" t="s">
        <v>66</v>
      </c>
      <c r="D7" s="3" t="s">
        <v>67</v>
      </c>
      <c r="E7" s="3" t="s">
        <v>66</v>
      </c>
      <c r="F7" s="3" t="s">
        <v>67</v>
      </c>
      <c r="G7" s="150"/>
    </row>
    <row r="8" spans="1:14" s="53" customFormat="1" x14ac:dyDescent="0.25">
      <c r="A8" s="47" t="s">
        <v>8</v>
      </c>
      <c r="B8" s="48"/>
      <c r="C8" s="49">
        <f t="shared" ref="C8:F8" si="0">+C9+C10+C11</f>
        <v>3657</v>
      </c>
      <c r="D8" s="50">
        <f t="shared" si="0"/>
        <v>7444839</v>
      </c>
      <c r="E8" s="49">
        <f t="shared" si="0"/>
        <v>0</v>
      </c>
      <c r="F8" s="51">
        <f t="shared" si="0"/>
        <v>3200000</v>
      </c>
      <c r="G8" s="52"/>
    </row>
    <row r="9" spans="1:14" x14ac:dyDescent="0.25">
      <c r="A9" s="54" t="s">
        <v>9</v>
      </c>
      <c r="B9" s="55"/>
      <c r="C9" s="56">
        <f>'[1]BUDGET HEARING CY 2014'!E9</f>
        <v>2805</v>
      </c>
      <c r="D9" s="57">
        <f>'[1]BUDGET HEARING CY 2014'!F9</f>
        <v>3285780</v>
      </c>
      <c r="E9" s="56"/>
      <c r="F9" s="58">
        <f>'[2]Form 3 - 2014'!$I$38+'[2]Form 3 - 2014'!$I$39+'[2]Form 3 - 2014'!$I$40</f>
        <v>1596828.81</v>
      </c>
      <c r="G9" s="59">
        <f>'[1]BUDGET HEARING CY 2014'!I9+'[2]Form 3 - 2014'!$J$38+'[2]Form 3 - 2014'!$J$39+'[2]Form 3 - 2014'!$J$40</f>
        <v>695061.7</v>
      </c>
    </row>
    <row r="10" spans="1:14" x14ac:dyDescent="0.25">
      <c r="A10" s="54" t="s">
        <v>10</v>
      </c>
      <c r="B10" s="55"/>
      <c r="C10" s="56">
        <f>'[1]BUDGET HEARING CY 2014'!$E$10</f>
        <v>306</v>
      </c>
      <c r="D10" s="57">
        <f>[3]Sheet1!$F$40</f>
        <v>514866</v>
      </c>
      <c r="E10" s="56"/>
      <c r="F10" s="58">
        <f>'[2]Form 3 - 2014'!$I$41</f>
        <v>340920</v>
      </c>
      <c r="G10" s="59">
        <f>[3]Sheet1!$G$40+'[2]Form 3 - 2014'!$J$41</f>
        <v>163048.75</v>
      </c>
    </row>
    <row r="11" spans="1:14" x14ac:dyDescent="0.25">
      <c r="A11" s="54" t="s">
        <v>11</v>
      </c>
      <c r="B11" s="55"/>
      <c r="C11" s="56">
        <v>546</v>
      </c>
      <c r="D11" s="57">
        <f>[3]Sheet1!$F$49</f>
        <v>3644193</v>
      </c>
      <c r="E11" s="56"/>
      <c r="F11" s="58">
        <f>'[2]Form 3 - 2014'!$I$37</f>
        <v>1262251.19</v>
      </c>
      <c r="G11" s="59">
        <f>[3]Sheet1!$G$49+'[2]Form 3 - 2014'!$J$37</f>
        <v>574164.55000000005</v>
      </c>
    </row>
    <row r="12" spans="1:14" s="53" customFormat="1" x14ac:dyDescent="0.25">
      <c r="A12" s="60" t="s">
        <v>12</v>
      </c>
      <c r="B12" s="61"/>
      <c r="C12" s="62">
        <f t="shared" ref="C12:F12" si="1">+C13+C19</f>
        <v>1409</v>
      </c>
      <c r="D12" s="63">
        <f t="shared" si="1"/>
        <v>2750000</v>
      </c>
      <c r="E12" s="62">
        <f t="shared" si="1"/>
        <v>4459</v>
      </c>
      <c r="F12" s="64">
        <f t="shared" si="1"/>
        <v>13089861</v>
      </c>
      <c r="G12" s="65"/>
    </row>
    <row r="13" spans="1:14" s="53" customFormat="1" x14ac:dyDescent="0.25">
      <c r="A13" s="60" t="s">
        <v>9</v>
      </c>
      <c r="B13" s="61"/>
      <c r="C13" s="62">
        <f t="shared" ref="C13:F13" si="2">SUM(C14:C18)</f>
        <v>60</v>
      </c>
      <c r="D13" s="63">
        <f t="shared" si="2"/>
        <v>750000</v>
      </c>
      <c r="E13" s="62">
        <f t="shared" si="2"/>
        <v>1622</v>
      </c>
      <c r="F13" s="64">
        <f t="shared" si="2"/>
        <v>7027861</v>
      </c>
      <c r="G13" s="65"/>
    </row>
    <row r="14" spans="1:14" s="114" customFormat="1" x14ac:dyDescent="0.25">
      <c r="A14" s="108"/>
      <c r="B14" s="109" t="s">
        <v>13</v>
      </c>
      <c r="C14" s="110">
        <v>60</v>
      </c>
      <c r="D14" s="111">
        <v>750000</v>
      </c>
      <c r="E14" s="110">
        <v>1592</v>
      </c>
      <c r="F14" s="112">
        <v>6347861</v>
      </c>
      <c r="G14" s="113">
        <f>7379+959518</f>
        <v>966897</v>
      </c>
    </row>
    <row r="15" spans="1:14" s="114" customFormat="1" x14ac:dyDescent="0.25">
      <c r="A15" s="108"/>
      <c r="B15" s="109" t="s">
        <v>14</v>
      </c>
      <c r="C15" s="110"/>
      <c r="D15" s="111"/>
      <c r="E15" s="110"/>
      <c r="F15" s="115"/>
      <c r="G15" s="113"/>
    </row>
    <row r="16" spans="1:14" s="114" customFormat="1" x14ac:dyDescent="0.25">
      <c r="A16" s="108"/>
      <c r="B16" s="109" t="s">
        <v>15</v>
      </c>
      <c r="C16" s="110"/>
      <c r="D16" s="111"/>
      <c r="E16" s="110"/>
      <c r="F16" s="115"/>
      <c r="G16" s="113"/>
    </row>
    <row r="17" spans="1:7" s="114" customFormat="1" x14ac:dyDescent="0.25">
      <c r="A17" s="108"/>
      <c r="B17" s="109" t="s">
        <v>16</v>
      </c>
      <c r="C17" s="110"/>
      <c r="D17" s="111"/>
      <c r="E17" s="110">
        <v>30</v>
      </c>
      <c r="F17" s="82">
        <v>680000</v>
      </c>
      <c r="G17" s="113">
        <v>120000</v>
      </c>
    </row>
    <row r="18" spans="1:7" s="114" customFormat="1" x14ac:dyDescent="0.25">
      <c r="A18" s="108"/>
      <c r="B18" s="109" t="s">
        <v>17</v>
      </c>
      <c r="C18" s="110"/>
      <c r="D18" s="111"/>
      <c r="E18" s="110"/>
      <c r="F18" s="82"/>
      <c r="G18" s="113"/>
    </row>
    <row r="19" spans="1:7" s="122" customFormat="1" x14ac:dyDescent="0.25">
      <c r="A19" s="116" t="s">
        <v>10</v>
      </c>
      <c r="B19" s="117"/>
      <c r="C19" s="118">
        <f>SUM(C20:C25)</f>
        <v>1349</v>
      </c>
      <c r="D19" s="119">
        <f>D20+D21+D22+D23+D24+D25</f>
        <v>2000000</v>
      </c>
      <c r="E19" s="118">
        <f>SUM(E20:E25)</f>
        <v>2837</v>
      </c>
      <c r="F19" s="120">
        <f>SUM(F20:F25)</f>
        <v>6062000</v>
      </c>
      <c r="G19" s="121"/>
    </row>
    <row r="20" spans="1:7" s="114" customFormat="1" x14ac:dyDescent="0.25">
      <c r="A20" s="108"/>
      <c r="B20" s="109" t="s">
        <v>18</v>
      </c>
      <c r="C20" s="110"/>
      <c r="D20" s="111"/>
      <c r="E20" s="110">
        <f>223+259</f>
        <v>482</v>
      </c>
      <c r="F20" s="81">
        <v>2000000</v>
      </c>
      <c r="G20" s="113">
        <v>300000</v>
      </c>
    </row>
    <row r="21" spans="1:7" s="114" customFormat="1" x14ac:dyDescent="0.25">
      <c r="A21" s="108"/>
      <c r="B21" s="109" t="s">
        <v>19</v>
      </c>
      <c r="C21" s="110"/>
      <c r="D21" s="111"/>
      <c r="E21" s="110"/>
      <c r="F21" s="81"/>
      <c r="G21" s="113"/>
    </row>
    <row r="22" spans="1:7" s="114" customFormat="1" x14ac:dyDescent="0.25">
      <c r="A22" s="108"/>
      <c r="B22" s="109" t="s">
        <v>20</v>
      </c>
      <c r="C22" s="110">
        <v>1349</v>
      </c>
      <c r="D22" s="111">
        <v>2000000</v>
      </c>
      <c r="E22" s="110"/>
      <c r="F22" s="81"/>
      <c r="G22" s="113">
        <v>40000</v>
      </c>
    </row>
    <row r="23" spans="1:7" s="114" customFormat="1" x14ac:dyDescent="0.25">
      <c r="A23" s="108"/>
      <c r="B23" s="109" t="s">
        <v>21</v>
      </c>
      <c r="C23" s="110"/>
      <c r="D23" s="111"/>
      <c r="E23" s="110">
        <v>1197</v>
      </c>
      <c r="F23" s="81">
        <v>612000</v>
      </c>
      <c r="G23" s="113">
        <v>108000</v>
      </c>
    </row>
    <row r="24" spans="1:7" s="114" customFormat="1" x14ac:dyDescent="0.25">
      <c r="A24" s="108"/>
      <c r="B24" s="109" t="s">
        <v>22</v>
      </c>
      <c r="C24" s="110"/>
      <c r="D24" s="111"/>
      <c r="E24" s="110"/>
      <c r="F24" s="81"/>
      <c r="G24" s="113"/>
    </row>
    <row r="25" spans="1:7" s="114" customFormat="1" x14ac:dyDescent="0.25">
      <c r="A25" s="108"/>
      <c r="B25" s="109" t="s">
        <v>23</v>
      </c>
      <c r="C25" s="110"/>
      <c r="D25" s="111"/>
      <c r="E25" s="110">
        <v>1158</v>
      </c>
      <c r="F25" s="82">
        <v>3450000</v>
      </c>
      <c r="G25" s="113">
        <v>470000</v>
      </c>
    </row>
    <row r="26" spans="1:7" s="122" customFormat="1" x14ac:dyDescent="0.25">
      <c r="A26" s="116" t="s">
        <v>24</v>
      </c>
      <c r="B26" s="117"/>
      <c r="C26" s="118">
        <f>+C27+C34</f>
        <v>6039</v>
      </c>
      <c r="D26" s="119">
        <f>+D27+D34</f>
        <v>5100000</v>
      </c>
      <c r="E26" s="118">
        <f>+E27+E34</f>
        <v>1583</v>
      </c>
      <c r="F26" s="120">
        <f>+F27+F34+F39</f>
        <v>10668000</v>
      </c>
      <c r="G26" s="121"/>
    </row>
    <row r="27" spans="1:7" s="122" customFormat="1" x14ac:dyDescent="0.25">
      <c r="A27" s="116" t="s">
        <v>9</v>
      </c>
      <c r="B27" s="117"/>
      <c r="C27" s="118">
        <f t="shared" ref="C27:F27" si="3">SUM(C28:C33)</f>
        <v>2446</v>
      </c>
      <c r="D27" s="119">
        <f t="shared" si="3"/>
        <v>3200000</v>
      </c>
      <c r="E27" s="118">
        <f t="shared" si="3"/>
        <v>798</v>
      </c>
      <c r="F27" s="120">
        <f t="shared" si="3"/>
        <v>4568000</v>
      </c>
      <c r="G27" s="121"/>
    </row>
    <row r="28" spans="1:7" s="114" customFormat="1" x14ac:dyDescent="0.25">
      <c r="A28" s="123"/>
      <c r="B28" s="124" t="s">
        <v>25</v>
      </c>
      <c r="C28" s="110">
        <v>1926</v>
      </c>
      <c r="D28" s="111">
        <v>1000000</v>
      </c>
      <c r="E28" s="110">
        <v>218</v>
      </c>
      <c r="F28" s="81">
        <f>408000+680000</f>
        <v>1088000</v>
      </c>
      <c r="G28" s="113">
        <f>29825+240000</f>
        <v>269825</v>
      </c>
    </row>
    <row r="29" spans="1:7" s="114" customFormat="1" x14ac:dyDescent="0.25">
      <c r="A29" s="123"/>
      <c r="B29" s="124" t="s">
        <v>26</v>
      </c>
      <c r="C29" s="110"/>
      <c r="D29" s="111"/>
      <c r="E29" s="110"/>
      <c r="F29" s="81"/>
      <c r="G29" s="113"/>
    </row>
    <row r="30" spans="1:7" s="114" customFormat="1" x14ac:dyDescent="0.25">
      <c r="A30" s="123"/>
      <c r="B30" s="124" t="s">
        <v>27</v>
      </c>
      <c r="C30" s="110"/>
      <c r="D30" s="111"/>
      <c r="E30" s="110">
        <v>140</v>
      </c>
      <c r="F30" s="81">
        <f>340000+340000</f>
        <v>680000</v>
      </c>
      <c r="G30" s="113">
        <v>120000</v>
      </c>
    </row>
    <row r="31" spans="1:7" s="114" customFormat="1" x14ac:dyDescent="0.25">
      <c r="A31" s="123"/>
      <c r="B31" s="124" t="s">
        <v>28</v>
      </c>
      <c r="C31" s="110"/>
      <c r="D31" s="111"/>
      <c r="E31" s="110">
        <v>300</v>
      </c>
      <c r="F31" s="82">
        <v>2000000</v>
      </c>
      <c r="G31" s="113">
        <v>200000</v>
      </c>
    </row>
    <row r="32" spans="1:7" s="114" customFormat="1" x14ac:dyDescent="0.25">
      <c r="A32" s="123"/>
      <c r="B32" s="124" t="s">
        <v>29</v>
      </c>
      <c r="C32" s="110"/>
      <c r="D32" s="111"/>
      <c r="E32" s="110"/>
      <c r="F32" s="125"/>
      <c r="G32" s="113"/>
    </row>
    <row r="33" spans="1:7" s="114" customFormat="1" x14ac:dyDescent="0.25">
      <c r="A33" s="123"/>
      <c r="B33" s="124" t="s">
        <v>30</v>
      </c>
      <c r="C33" s="110">
        <v>520</v>
      </c>
      <c r="D33" s="111">
        <v>2200000</v>
      </c>
      <c r="E33" s="110">
        <v>140</v>
      </c>
      <c r="F33" s="81">
        <v>800000</v>
      </c>
      <c r="G33" s="113">
        <f>4000+386620+120000</f>
        <v>510620</v>
      </c>
    </row>
    <row r="34" spans="1:7" s="122" customFormat="1" x14ac:dyDescent="0.25">
      <c r="A34" s="116" t="s">
        <v>10</v>
      </c>
      <c r="B34" s="117"/>
      <c r="C34" s="118">
        <f t="shared" ref="C34:F34" si="4">SUM(C35:C39)</f>
        <v>3593</v>
      </c>
      <c r="D34" s="119">
        <f t="shared" si="4"/>
        <v>1900000</v>
      </c>
      <c r="E34" s="118">
        <f t="shared" si="4"/>
        <v>785</v>
      </c>
      <c r="F34" s="120">
        <f t="shared" si="4"/>
        <v>4350000</v>
      </c>
      <c r="G34" s="121"/>
    </row>
    <row r="35" spans="1:7" s="114" customFormat="1" x14ac:dyDescent="0.25">
      <c r="A35" s="123"/>
      <c r="B35" s="124" t="s">
        <v>31</v>
      </c>
      <c r="C35" s="110"/>
      <c r="D35" s="111"/>
      <c r="E35" s="110">
        <v>75</v>
      </c>
      <c r="F35" s="82">
        <v>800000</v>
      </c>
      <c r="G35" s="113">
        <v>80000</v>
      </c>
    </row>
    <row r="36" spans="1:7" s="114" customFormat="1" x14ac:dyDescent="0.25">
      <c r="A36" s="123"/>
      <c r="B36" s="124" t="s">
        <v>32</v>
      </c>
      <c r="C36" s="110"/>
      <c r="D36" s="111"/>
      <c r="E36" s="110"/>
      <c r="F36" s="82"/>
      <c r="G36" s="113"/>
    </row>
    <row r="37" spans="1:7" s="114" customFormat="1" x14ac:dyDescent="0.25">
      <c r="A37" s="123"/>
      <c r="B37" s="124" t="s">
        <v>33</v>
      </c>
      <c r="C37" s="110">
        <f>'[1]BUDGET HEARING CY 2014'!E37</f>
        <v>3293</v>
      </c>
      <c r="D37" s="111">
        <f>'[1]BUDGET HEARING CY 2014'!F37</f>
        <v>1300000</v>
      </c>
      <c r="E37" s="110"/>
      <c r="F37" s="81"/>
      <c r="G37" s="113">
        <f>'[1]BUDGET HEARING CY 2014'!I37</f>
        <v>132865</v>
      </c>
    </row>
    <row r="38" spans="1:7" s="114" customFormat="1" x14ac:dyDescent="0.25">
      <c r="A38" s="123"/>
      <c r="B38" s="124" t="s">
        <v>34</v>
      </c>
      <c r="C38" s="110"/>
      <c r="D38" s="111"/>
      <c r="E38" s="110">
        <v>110</v>
      </c>
      <c r="F38" s="81">
        <v>1800000</v>
      </c>
      <c r="G38" s="113">
        <v>360000</v>
      </c>
    </row>
    <row r="39" spans="1:7" s="114" customFormat="1" ht="16.5" thickBot="1" x14ac:dyDescent="0.3">
      <c r="A39" s="126"/>
      <c r="B39" s="127" t="s">
        <v>35</v>
      </c>
      <c r="C39" s="110">
        <v>300</v>
      </c>
      <c r="D39" s="111">
        <v>600000</v>
      </c>
      <c r="E39" s="110">
        <v>600</v>
      </c>
      <c r="F39" s="128">
        <v>1750000</v>
      </c>
      <c r="G39" s="129">
        <v>80300</v>
      </c>
    </row>
    <row r="40" spans="1:7" s="53" customFormat="1" x14ac:dyDescent="0.25">
      <c r="A40" s="71" t="s">
        <v>36</v>
      </c>
      <c r="B40" s="72"/>
      <c r="C40" s="73">
        <f t="shared" ref="C40:F40" si="5">+C41+C48</f>
        <v>9127</v>
      </c>
      <c r="D40" s="74">
        <f t="shared" si="5"/>
        <v>3900000</v>
      </c>
      <c r="E40" s="73">
        <f t="shared" si="5"/>
        <v>25752</v>
      </c>
      <c r="F40" s="75">
        <f t="shared" si="5"/>
        <v>18292000</v>
      </c>
      <c r="G40" s="76"/>
    </row>
    <row r="41" spans="1:7" s="53" customFormat="1" x14ac:dyDescent="0.25">
      <c r="A41" s="60" t="s">
        <v>9</v>
      </c>
      <c r="B41" s="61"/>
      <c r="C41" s="62">
        <f t="shared" ref="C41:F41" si="6">SUM(C42:C47)</f>
        <v>7367</v>
      </c>
      <c r="D41" s="63">
        <f>SUM(D42:D47)</f>
        <v>2900000</v>
      </c>
      <c r="E41" s="62">
        <f t="shared" si="6"/>
        <v>22762</v>
      </c>
      <c r="F41" s="64">
        <f t="shared" si="6"/>
        <v>16102000</v>
      </c>
      <c r="G41" s="65"/>
    </row>
    <row r="42" spans="1:7" x14ac:dyDescent="0.25">
      <c r="A42" s="70"/>
      <c r="B42" s="77" t="s">
        <v>37</v>
      </c>
      <c r="C42" s="78">
        <v>2944</v>
      </c>
      <c r="D42" s="67">
        <f>633330+633340+633330</f>
        <v>1900000</v>
      </c>
      <c r="E42" s="66"/>
      <c r="F42" s="69"/>
      <c r="G42" s="68">
        <f>169500+42225</f>
        <v>211725</v>
      </c>
    </row>
    <row r="43" spans="1:7" x14ac:dyDescent="0.25">
      <c r="A43" s="70"/>
      <c r="B43" s="77" t="s">
        <v>38</v>
      </c>
      <c r="C43" s="66"/>
      <c r="D43" s="67"/>
      <c r="E43" s="66"/>
      <c r="F43" s="69"/>
      <c r="G43" s="68"/>
    </row>
    <row r="44" spans="1:7" x14ac:dyDescent="0.25">
      <c r="A44" s="70"/>
      <c r="B44" s="77" t="s">
        <v>39</v>
      </c>
      <c r="C44" s="66"/>
      <c r="D44" s="67"/>
      <c r="E44" s="66"/>
      <c r="F44" s="69"/>
      <c r="G44" s="68"/>
    </row>
    <row r="45" spans="1:7" x14ac:dyDescent="0.25">
      <c r="A45" s="70"/>
      <c r="B45" s="77" t="s">
        <v>40</v>
      </c>
      <c r="C45" s="66"/>
      <c r="D45" s="67"/>
      <c r="E45" s="66">
        <v>11638</v>
      </c>
      <c r="F45" s="69">
        <v>87000</v>
      </c>
      <c r="G45" s="68"/>
    </row>
    <row r="46" spans="1:7" x14ac:dyDescent="0.25">
      <c r="A46" s="70"/>
      <c r="B46" s="77" t="s">
        <v>41</v>
      </c>
      <c r="C46" s="66"/>
      <c r="D46" s="67"/>
      <c r="E46" s="66">
        <v>5745</v>
      </c>
      <c r="F46" s="69">
        <f>1351875*8</f>
        <v>10815000</v>
      </c>
      <c r="G46" s="68">
        <f>135187.5*8</f>
        <v>1081500</v>
      </c>
    </row>
    <row r="47" spans="1:7" x14ac:dyDescent="0.25">
      <c r="A47" s="70"/>
      <c r="B47" s="77" t="s">
        <v>42</v>
      </c>
      <c r="C47" s="66">
        <v>4423</v>
      </c>
      <c r="D47" s="67">
        <v>1000000</v>
      </c>
      <c r="E47" s="66">
        <v>5379</v>
      </c>
      <c r="F47" s="79">
        <v>5200000</v>
      </c>
      <c r="G47" s="68">
        <f>101000+23525+622500</f>
        <v>747025</v>
      </c>
    </row>
    <row r="48" spans="1:7" s="53" customFormat="1" x14ac:dyDescent="0.25">
      <c r="A48" s="60" t="s">
        <v>10</v>
      </c>
      <c r="B48" s="61"/>
      <c r="C48" s="62">
        <f t="shared" ref="C48:F48" si="7">SUM(C49:C53)</f>
        <v>1760</v>
      </c>
      <c r="D48" s="63">
        <f t="shared" si="7"/>
        <v>1000000</v>
      </c>
      <c r="E48" s="62">
        <f t="shared" si="7"/>
        <v>2990</v>
      </c>
      <c r="F48" s="64">
        <f t="shared" si="7"/>
        <v>2190000</v>
      </c>
      <c r="G48" s="65"/>
    </row>
    <row r="49" spans="1:7" x14ac:dyDescent="0.25">
      <c r="A49" s="54"/>
      <c r="B49" s="80" t="s">
        <v>43</v>
      </c>
      <c r="C49" s="56"/>
      <c r="D49" s="57"/>
      <c r="E49" s="56"/>
      <c r="F49" s="81"/>
      <c r="G49" s="59"/>
    </row>
    <row r="50" spans="1:7" x14ac:dyDescent="0.25">
      <c r="A50" s="54"/>
      <c r="B50" s="80" t="s">
        <v>44</v>
      </c>
      <c r="C50" s="56"/>
      <c r="D50" s="57"/>
      <c r="E50" s="56">
        <v>350</v>
      </c>
      <c r="F50" s="81">
        <v>800000</v>
      </c>
      <c r="G50" s="59">
        <v>140000</v>
      </c>
    </row>
    <row r="51" spans="1:7" x14ac:dyDescent="0.25">
      <c r="A51" s="54"/>
      <c r="B51" s="80" t="s">
        <v>45</v>
      </c>
      <c r="C51" s="56"/>
      <c r="D51" s="57"/>
      <c r="E51" s="56"/>
      <c r="F51" s="81"/>
      <c r="G51" s="59"/>
    </row>
    <row r="52" spans="1:7" x14ac:dyDescent="0.25">
      <c r="A52" s="54"/>
      <c r="B52" s="80" t="s">
        <v>46</v>
      </c>
      <c r="C52" s="56">
        <v>1760</v>
      </c>
      <c r="D52" s="57">
        <v>1000000</v>
      </c>
      <c r="E52" s="56">
        <v>470</v>
      </c>
      <c r="F52" s="81">
        <f>440000+750000</f>
        <v>1190000</v>
      </c>
      <c r="G52" s="59">
        <f>28275+66000+112500</f>
        <v>206775</v>
      </c>
    </row>
    <row r="53" spans="1:7" x14ac:dyDescent="0.25">
      <c r="A53" s="54"/>
      <c r="B53" s="80" t="s">
        <v>29</v>
      </c>
      <c r="C53" s="56"/>
      <c r="D53" s="57"/>
      <c r="E53" s="56">
        <v>2170</v>
      </c>
      <c r="F53" s="82">
        <v>200000</v>
      </c>
      <c r="G53" s="59">
        <v>196904</v>
      </c>
    </row>
    <row r="54" spans="1:7" s="53" customFormat="1" x14ac:dyDescent="0.25">
      <c r="A54" s="60" t="s">
        <v>47</v>
      </c>
      <c r="B54" s="61"/>
      <c r="C54" s="62">
        <f>+C55+C63</f>
        <v>7677</v>
      </c>
      <c r="D54" s="63">
        <f>+D55+D63</f>
        <v>13165000</v>
      </c>
      <c r="E54" s="62">
        <f>+E55+E63</f>
        <v>11341</v>
      </c>
      <c r="F54" s="64">
        <f>+F55+F63+F8</f>
        <v>15546800</v>
      </c>
      <c r="G54" s="65"/>
    </row>
    <row r="55" spans="1:7" s="53" customFormat="1" x14ac:dyDescent="0.25">
      <c r="A55" s="60" t="s">
        <v>9</v>
      </c>
      <c r="B55" s="61"/>
      <c r="C55" s="62">
        <f t="shared" ref="C55:F55" si="8">SUM(C56:C62)</f>
        <v>0</v>
      </c>
      <c r="D55" s="63">
        <f t="shared" si="8"/>
        <v>0</v>
      </c>
      <c r="E55" s="62">
        <f t="shared" si="8"/>
        <v>2292</v>
      </c>
      <c r="F55" s="64">
        <f t="shared" si="8"/>
        <v>2446800</v>
      </c>
      <c r="G55" s="65"/>
    </row>
    <row r="56" spans="1:7" ht="37.9" customHeight="1" x14ac:dyDescent="0.25">
      <c r="A56" s="54"/>
      <c r="B56" s="83" t="s">
        <v>48</v>
      </c>
      <c r="C56" s="56"/>
      <c r="D56" s="57"/>
      <c r="E56" s="56"/>
      <c r="F56" s="84">
        <f>'[2]Form 3 - 2014'!$I$16+'[2]Form 3 - 2014'!$I$17+'[2]Form 3 - 2014'!$I$18</f>
        <v>425000</v>
      </c>
      <c r="G56" s="59">
        <f>'[2]Form 3 - 2014'!$J$16+'[2]Form 3 - 2014'!$J$17+'[2]Form 3 - 2014'!$J$18</f>
        <v>75000</v>
      </c>
    </row>
    <row r="57" spans="1:7" x14ac:dyDescent="0.25">
      <c r="A57" s="54"/>
      <c r="B57" s="83" t="s">
        <v>49</v>
      </c>
      <c r="C57" s="56"/>
      <c r="D57" s="57"/>
      <c r="E57" s="56"/>
      <c r="F57" s="84"/>
      <c r="G57" s="59"/>
    </row>
    <row r="58" spans="1:7" x14ac:dyDescent="0.25">
      <c r="A58" s="54"/>
      <c r="B58" s="83" t="s">
        <v>50</v>
      </c>
      <c r="C58" s="56"/>
      <c r="D58" s="57"/>
      <c r="E58" s="56"/>
      <c r="F58" s="84"/>
      <c r="G58" s="59"/>
    </row>
    <row r="59" spans="1:7" x14ac:dyDescent="0.25">
      <c r="A59" s="54"/>
      <c r="B59" s="83" t="s">
        <v>51</v>
      </c>
      <c r="C59" s="56"/>
      <c r="D59" s="57"/>
      <c r="E59" s="56"/>
      <c r="F59" s="84"/>
      <c r="G59" s="59"/>
    </row>
    <row r="60" spans="1:7" x14ac:dyDescent="0.25">
      <c r="A60" s="54"/>
      <c r="B60" s="83" t="s">
        <v>52</v>
      </c>
      <c r="C60" s="56"/>
      <c r="D60" s="57"/>
      <c r="E60" s="56"/>
      <c r="F60" s="84"/>
      <c r="G60" s="59"/>
    </row>
    <row r="61" spans="1:7" x14ac:dyDescent="0.25">
      <c r="A61" s="54"/>
      <c r="B61" s="83" t="s">
        <v>53</v>
      </c>
      <c r="C61" s="56"/>
      <c r="D61" s="57"/>
      <c r="E61" s="56"/>
      <c r="F61" s="84"/>
      <c r="G61" s="59"/>
    </row>
    <row r="62" spans="1:7" x14ac:dyDescent="0.25">
      <c r="A62" s="54"/>
      <c r="B62" s="83" t="s">
        <v>54</v>
      </c>
      <c r="C62" s="56"/>
      <c r="D62" s="57"/>
      <c r="E62" s="56">
        <v>2292</v>
      </c>
      <c r="F62" s="84">
        <f>'[2]Form 3 - 2014'!$I$34+'[2]Form 3 - 2014'!$I$35</f>
        <v>2021800</v>
      </c>
      <c r="G62" s="59">
        <f>'[2]Form 3 - 2014'!$J$34+'[2]Form 3 - 2014'!$J$35</f>
        <v>303270</v>
      </c>
    </row>
    <row r="63" spans="1:7" s="53" customFormat="1" x14ac:dyDescent="0.25">
      <c r="A63" s="60" t="s">
        <v>10</v>
      </c>
      <c r="B63" s="61"/>
      <c r="C63" s="62">
        <f t="shared" ref="C63:F63" si="9">SUM(C64:C71)</f>
        <v>7677</v>
      </c>
      <c r="D63" s="63">
        <f t="shared" si="9"/>
        <v>13165000</v>
      </c>
      <c r="E63" s="62">
        <f t="shared" si="9"/>
        <v>9049</v>
      </c>
      <c r="F63" s="64">
        <f t="shared" si="9"/>
        <v>9900000</v>
      </c>
      <c r="G63" s="65"/>
    </row>
    <row r="64" spans="1:7" x14ac:dyDescent="0.25">
      <c r="A64" s="54"/>
      <c r="B64" s="83" t="s">
        <v>55</v>
      </c>
      <c r="C64" s="56">
        <v>1077</v>
      </c>
      <c r="D64" s="57">
        <v>3150000</v>
      </c>
      <c r="E64" s="56">
        <v>3706</v>
      </c>
      <c r="F64" s="58">
        <f>'[2]Form 3 - 2014'!$I$6+'[2]Form 3 - 2014'!$I$7+'[2]Form 3 - 2014'!$I$8+'[2]Form 3 - 2014'!$I$9+'[2]Form 3 - 2014'!$I$10</f>
        <v>4000000</v>
      </c>
      <c r="G64" s="59">
        <f>4000+44000+600000</f>
        <v>648000</v>
      </c>
    </row>
    <row r="65" spans="1:7" x14ac:dyDescent="0.25">
      <c r="A65" s="54"/>
      <c r="B65" s="83" t="s">
        <v>56</v>
      </c>
      <c r="C65" s="56">
        <v>2783</v>
      </c>
      <c r="D65" s="57">
        <v>3500000</v>
      </c>
      <c r="E65" s="56">
        <v>2783</v>
      </c>
      <c r="F65" s="58">
        <f>'[2]Form 3 - 2014'!$I$20+'[2]Form 3 - 2014'!$I$21+'[2]Form 3 - 2014'!$I$22+'[2]Form 3 - 2014'!$I$23</f>
        <v>2800000</v>
      </c>
      <c r="G65" s="59">
        <f>4000+35500+'[2]Form 3 - 2014'!$J$20+'[2]Form 3 - 2014'!$J$21+'[2]Form 3 - 2014'!$J$22+'[2]Form 3 - 2014'!$J$23</f>
        <v>459500</v>
      </c>
    </row>
    <row r="66" spans="1:7" x14ac:dyDescent="0.25">
      <c r="A66" s="54"/>
      <c r="B66" s="83" t="s">
        <v>57</v>
      </c>
      <c r="C66" s="56">
        <v>1045</v>
      </c>
      <c r="D66" s="57">
        <v>1765000</v>
      </c>
      <c r="E66" s="56"/>
      <c r="F66" s="58"/>
      <c r="G66" s="59">
        <v>29000</v>
      </c>
    </row>
    <row r="67" spans="1:7" x14ac:dyDescent="0.25">
      <c r="A67" s="54"/>
      <c r="B67" s="83" t="s">
        <v>58</v>
      </c>
      <c r="C67" s="56"/>
      <c r="D67" s="57"/>
      <c r="E67" s="56">
        <f>1146</f>
        <v>1146</v>
      </c>
      <c r="F67" s="58">
        <v>1000000</v>
      </c>
      <c r="G67" s="59">
        <v>150000</v>
      </c>
    </row>
    <row r="68" spans="1:7" x14ac:dyDescent="0.25">
      <c r="A68" s="54"/>
      <c r="B68" s="83" t="s">
        <v>59</v>
      </c>
      <c r="C68" s="56"/>
      <c r="D68" s="57"/>
      <c r="E68" s="56"/>
      <c r="F68" s="58"/>
      <c r="G68" s="59"/>
    </row>
    <row r="69" spans="1:7" x14ac:dyDescent="0.25">
      <c r="A69" s="54"/>
      <c r="B69" s="83" t="s">
        <v>60</v>
      </c>
      <c r="C69" s="56">
        <v>1948</v>
      </c>
      <c r="D69" s="57">
        <v>3950000</v>
      </c>
      <c r="E69" s="56"/>
      <c r="F69" s="58"/>
      <c r="G69" s="59">
        <f>4000+44750</f>
        <v>48750</v>
      </c>
    </row>
    <row r="70" spans="1:7" x14ac:dyDescent="0.25">
      <c r="A70" s="54"/>
      <c r="B70" s="83" t="s">
        <v>61</v>
      </c>
      <c r="C70" s="56">
        <v>824</v>
      </c>
      <c r="D70" s="57">
        <v>800000</v>
      </c>
      <c r="E70" s="56">
        <v>1414</v>
      </c>
      <c r="F70" s="58">
        <f>'[2]Form 3 - 2014'!$I$12+'[2]Form 3 - 2014'!$I$13+'[2]Form 3 - 2014'!$I$14</f>
        <v>2100000</v>
      </c>
      <c r="G70" s="59">
        <f>9875+'[2]Form 3 - 2014'!$J$12+'[2]Form 3 - 2014'!$J$13+'[2]Form 3 - 2014'!$J$14</f>
        <v>114875</v>
      </c>
    </row>
    <row r="71" spans="1:7" x14ac:dyDescent="0.25">
      <c r="A71" s="54"/>
      <c r="B71" s="83" t="s">
        <v>62</v>
      </c>
      <c r="C71" s="56"/>
      <c r="D71" s="57"/>
      <c r="E71" s="56"/>
      <c r="F71" s="58"/>
      <c r="G71" s="59"/>
    </row>
    <row r="72" spans="1:7" s="53" customFormat="1" x14ac:dyDescent="0.25">
      <c r="A72" s="60" t="s">
        <v>63</v>
      </c>
      <c r="B72" s="61"/>
      <c r="C72" s="62">
        <f t="shared" ref="C72:F72" si="10">+C73+C74+C75</f>
        <v>27909</v>
      </c>
      <c r="D72" s="63">
        <f t="shared" si="10"/>
        <v>32359839</v>
      </c>
      <c r="E72" s="62">
        <f t="shared" si="10"/>
        <v>43105</v>
      </c>
      <c r="F72" s="64">
        <f t="shared" si="10"/>
        <v>57596661</v>
      </c>
      <c r="G72" s="65"/>
    </row>
    <row r="73" spans="1:7" s="53" customFormat="1" x14ac:dyDescent="0.25">
      <c r="A73" s="60" t="s">
        <v>9</v>
      </c>
      <c r="B73" s="61"/>
      <c r="C73" s="62">
        <f>+C9+C13+C27+C41+C55</f>
        <v>12678</v>
      </c>
      <c r="D73" s="63">
        <f>+D9+D13+D27+D41+D55</f>
        <v>10135780</v>
      </c>
      <c r="E73" s="62">
        <f>+E9+E14+E27+E41+E55</f>
        <v>27444</v>
      </c>
      <c r="F73" s="64">
        <f>+F9+F13+F27+F41+F55</f>
        <v>31741489.810000002</v>
      </c>
      <c r="G73" s="65"/>
    </row>
    <row r="74" spans="1:7" s="53" customFormat="1" x14ac:dyDescent="0.25">
      <c r="A74" s="60" t="s">
        <v>10</v>
      </c>
      <c r="B74" s="61"/>
      <c r="C74" s="62">
        <f>+C10+C19+C34+C48+C63</f>
        <v>14685</v>
      </c>
      <c r="D74" s="63">
        <f>+D10+D19+D34+D48+D63</f>
        <v>18579866</v>
      </c>
      <c r="E74" s="62">
        <f>+E10+E19+E34+E48+E63</f>
        <v>15661</v>
      </c>
      <c r="F74" s="64">
        <f>+F10+F19+F34+F48+F63+F39</f>
        <v>24592920</v>
      </c>
      <c r="G74" s="65"/>
    </row>
    <row r="75" spans="1:7" s="53" customFormat="1" ht="16.5" thickBot="1" x14ac:dyDescent="0.3">
      <c r="A75" s="85" t="s">
        <v>11</v>
      </c>
      <c r="B75" s="86"/>
      <c r="C75" s="87">
        <f t="shared" ref="C75:F75" si="11">+C11</f>
        <v>546</v>
      </c>
      <c r="D75" s="88">
        <f t="shared" si="11"/>
        <v>3644193</v>
      </c>
      <c r="E75" s="87">
        <f t="shared" si="11"/>
        <v>0</v>
      </c>
      <c r="F75" s="89">
        <f t="shared" si="11"/>
        <v>1262251.19</v>
      </c>
      <c r="G75" s="90"/>
    </row>
    <row r="76" spans="1:7" x14ac:dyDescent="0.25">
      <c r="C76" s="92"/>
      <c r="D76" s="93"/>
      <c r="F76" s="94"/>
      <c r="G76" s="95"/>
    </row>
    <row r="77" spans="1:7" x14ac:dyDescent="0.25">
      <c r="C77" s="92"/>
      <c r="D77" s="93"/>
      <c r="E77" s="96"/>
      <c r="F77" s="94"/>
      <c r="G77" s="97"/>
    </row>
    <row r="78" spans="1:7" x14ac:dyDescent="0.25">
      <c r="C78" s="92"/>
      <c r="D78" s="93"/>
      <c r="F78" s="96"/>
      <c r="G78" s="98"/>
    </row>
    <row r="79" spans="1:7" x14ac:dyDescent="0.25">
      <c r="C79" s="92"/>
      <c r="D79" s="93"/>
      <c r="G79" s="98"/>
    </row>
  </sheetData>
  <mergeCells count="12">
    <mergeCell ref="A1:G1"/>
    <mergeCell ref="A2:G2"/>
    <mergeCell ref="A3:F3"/>
    <mergeCell ref="A4:B4"/>
    <mergeCell ref="C4:F4"/>
    <mergeCell ref="G4:G7"/>
    <mergeCell ref="A5:B5"/>
    <mergeCell ref="C5:D6"/>
    <mergeCell ref="E5:F5"/>
    <mergeCell ref="A6:B6"/>
    <mergeCell ref="E6:F6"/>
    <mergeCell ref="A7:B7"/>
  </mergeCells>
  <pageMargins left="0.25" right="0.25" top="0.75" bottom="0.7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KCNCDDP 2014-2015</vt:lpstr>
      <vt:lpstr>KCPAMANA 2013-2014</vt:lpstr>
      <vt:lpstr>KC GPBP 2013-2015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Arvin Kent G. Yu</cp:lastModifiedBy>
  <cp:lastPrinted>2014-09-12T02:36:32Z</cp:lastPrinted>
  <dcterms:created xsi:type="dcterms:W3CDTF">2014-09-12T01:26:37Z</dcterms:created>
  <dcterms:modified xsi:type="dcterms:W3CDTF">2014-10-21T23:59:13Z</dcterms:modified>
</cp:coreProperties>
</file>